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8- Product Managers\Injectors Online\Tuning Data Locked\HP1250S\"/>
    </mc:Choice>
  </mc:AlternateContent>
  <xr:revisionPtr revIDLastSave="0" documentId="8_{2A6EC01B-4781-4A3A-9F64-13EAC637C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T Stock 20...70psi" sheetId="1" r:id="rId1"/>
    <sheet name="SCT Stock 40...70psi" sheetId="2" r:id="rId2"/>
    <sheet name="SCT Stock 55.1...85psi" sheetId="3" r:id="rId3"/>
    <sheet name="SCT Return" sheetId="4" r:id="rId4"/>
    <sheet name="HP Tuners Stock 20...70psi" sheetId="5" r:id="rId5"/>
    <sheet name="HP Tuners Stock 40...70psi" sheetId="6" r:id="rId6"/>
    <sheet name="HP Tuners Stock 55.1...85psi" sheetId="7" r:id="rId7"/>
    <sheet name="HP Tuners Return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0" i="8" l="1"/>
  <c r="B139" i="8"/>
  <c r="B138" i="8"/>
  <c r="B137" i="8"/>
  <c r="B136" i="8"/>
  <c r="B135" i="8"/>
  <c r="B134" i="8"/>
  <c r="B133" i="8"/>
  <c r="B132" i="8"/>
  <c r="B131" i="8"/>
  <c r="B130" i="8"/>
  <c r="B129" i="8"/>
  <c r="D113" i="8"/>
  <c r="B113" i="8"/>
  <c r="D112" i="8"/>
  <c r="B112" i="8"/>
  <c r="D111" i="8"/>
  <c r="B111" i="8"/>
  <c r="D110" i="8"/>
  <c r="B110" i="8"/>
  <c r="B82" i="7"/>
  <c r="B81" i="7"/>
  <c r="B80" i="7"/>
  <c r="B79" i="7"/>
  <c r="B78" i="7"/>
  <c r="B77" i="7"/>
  <c r="B76" i="7"/>
  <c r="B75" i="7"/>
  <c r="B74" i="7"/>
  <c r="B73" i="7"/>
  <c r="B72" i="7"/>
  <c r="B71" i="7"/>
  <c r="D56" i="7"/>
  <c r="B56" i="7"/>
  <c r="D55" i="7"/>
  <c r="B55" i="7"/>
  <c r="D54" i="7"/>
  <c r="B54" i="7"/>
  <c r="D53" i="7"/>
  <c r="B53" i="7"/>
  <c r="B82" i="6"/>
  <c r="B81" i="6"/>
  <c r="B80" i="6"/>
  <c r="B79" i="6"/>
  <c r="B78" i="6"/>
  <c r="B77" i="6"/>
  <c r="B76" i="6"/>
  <c r="B75" i="6"/>
  <c r="B74" i="6"/>
  <c r="B73" i="6"/>
  <c r="B72" i="6"/>
  <c r="B71" i="6"/>
  <c r="D56" i="6"/>
  <c r="B56" i="6"/>
  <c r="D55" i="6"/>
  <c r="B55" i="6"/>
  <c r="D54" i="6"/>
  <c r="B54" i="6"/>
  <c r="D53" i="6"/>
  <c r="B53" i="6"/>
  <c r="B82" i="5"/>
  <c r="B81" i="5"/>
  <c r="B80" i="5"/>
  <c r="B79" i="5"/>
  <c r="B78" i="5"/>
  <c r="B77" i="5"/>
  <c r="B76" i="5"/>
  <c r="B75" i="5"/>
  <c r="B74" i="5"/>
  <c r="B73" i="5"/>
  <c r="B72" i="5"/>
  <c r="B71" i="5"/>
  <c r="D56" i="5"/>
  <c r="B56" i="5"/>
  <c r="D55" i="5"/>
  <c r="B55" i="5"/>
  <c r="D54" i="5"/>
  <c r="B54" i="5"/>
  <c r="D53" i="5"/>
  <c r="B53" i="5"/>
  <c r="B140" i="4"/>
  <c r="B139" i="4"/>
  <c r="B138" i="4"/>
  <c r="B137" i="4"/>
  <c r="B136" i="4"/>
  <c r="B135" i="4"/>
  <c r="B134" i="4"/>
  <c r="B133" i="4"/>
  <c r="B132" i="4"/>
  <c r="B131" i="4"/>
  <c r="B130" i="4"/>
  <c r="B129" i="4"/>
  <c r="D113" i="4"/>
  <c r="B113" i="4"/>
  <c r="D112" i="4"/>
  <c r="B112" i="4"/>
  <c r="D111" i="4"/>
  <c r="B111" i="4"/>
  <c r="D110" i="4"/>
  <c r="B110" i="4"/>
  <c r="B82" i="3"/>
  <c r="B81" i="3"/>
  <c r="B80" i="3"/>
  <c r="B79" i="3"/>
  <c r="B78" i="3"/>
  <c r="B77" i="3"/>
  <c r="B76" i="3"/>
  <c r="B75" i="3"/>
  <c r="B74" i="3"/>
  <c r="B73" i="3"/>
  <c r="B72" i="3"/>
  <c r="B71" i="3"/>
  <c r="D56" i="3"/>
  <c r="B56" i="3"/>
  <c r="D55" i="3"/>
  <c r="B55" i="3"/>
  <c r="D54" i="3"/>
  <c r="B54" i="3"/>
  <c r="D53" i="3"/>
  <c r="B53" i="3"/>
  <c r="B82" i="2"/>
  <c r="B81" i="2"/>
  <c r="B80" i="2"/>
  <c r="B79" i="2"/>
  <c r="B78" i="2"/>
  <c r="B77" i="2"/>
  <c r="B76" i="2"/>
  <c r="B75" i="2"/>
  <c r="B74" i="2"/>
  <c r="B73" i="2"/>
  <c r="B72" i="2"/>
  <c r="B71" i="2"/>
  <c r="D56" i="2"/>
  <c r="B56" i="2"/>
  <c r="D55" i="2"/>
  <c r="B55" i="2"/>
  <c r="D54" i="2"/>
  <c r="B54" i="2"/>
  <c r="D53" i="2"/>
  <c r="B53" i="2"/>
  <c r="B82" i="1"/>
  <c r="B81" i="1"/>
  <c r="B80" i="1"/>
  <c r="B79" i="1"/>
  <c r="B78" i="1"/>
  <c r="B77" i="1"/>
  <c r="B76" i="1"/>
  <c r="B75" i="1"/>
  <c r="B74" i="1"/>
  <c r="B73" i="1"/>
  <c r="B72" i="1"/>
  <c r="B71" i="1"/>
  <c r="D56" i="1"/>
  <c r="B56" i="1"/>
  <c r="D55" i="1"/>
  <c r="B55" i="1"/>
  <c r="D54" i="1"/>
  <c r="B54" i="1"/>
  <c r="D53" i="1"/>
  <c r="B53" i="1"/>
</calcChain>
</file>

<file path=xl/sharedStrings.xml><?xml version="1.0" encoding="utf-8"?>
<sst xmlns="http://schemas.openxmlformats.org/spreadsheetml/2006/main" count="466" uniqueCount="52">
  <si>
    <t>HP1250S Ford</t>
  </si>
  <si>
    <t>Injector Type:</t>
  </si>
  <si>
    <t>HP1250S</t>
  </si>
  <si>
    <t>Matched Set:</t>
  </si>
  <si>
    <t>None selected</t>
  </si>
  <si>
    <t>Report Date:</t>
  </si>
  <si>
    <t>24/10/2022</t>
  </si>
  <si>
    <t>(c) Injectors Online Pty Ltd ATF Injectors Online Trust 2020</t>
  </si>
  <si>
    <t>Reference Voltage:</t>
  </si>
  <si>
    <t>V</t>
  </si>
  <si>
    <t>Reference Pressure:</t>
  </si>
  <si>
    <t>psi</t>
  </si>
  <si>
    <t>Fuel Density</t>
  </si>
  <si>
    <t>kg/L</t>
  </si>
  <si>
    <t>Edit to update</t>
  </si>
  <si>
    <t>Breakpoint CC flowed [cc/cycle]</t>
  </si>
  <si>
    <t>Voltage [V]</t>
  </si>
  <si>
    <t>Differential Pressure [psi]</t>
  </si>
  <si>
    <t>Minimum Pulse Width [s]</t>
  </si>
  <si>
    <t>Slope Scalars</t>
  </si>
  <si>
    <t>Metric</t>
  </si>
  <si>
    <t>Imperial</t>
  </si>
  <si>
    <t>Breakpoint</t>
  </si>
  <si>
    <t>mg/cycle</t>
  </si>
  <si>
    <t>lb/cycle</t>
  </si>
  <si>
    <t>High Flow Slope</t>
  </si>
  <si>
    <t>g/sec</t>
  </si>
  <si>
    <t>lb/sec</t>
  </si>
  <si>
    <t>Low Flow Slope</t>
  </si>
  <si>
    <t>Minimum Pulse Width</t>
  </si>
  <si>
    <t>sec</t>
  </si>
  <si>
    <t>High Flow Offsets at Pressure [ms]</t>
  </si>
  <si>
    <t>Injector Comp Batt Volt Offset</t>
  </si>
  <si>
    <t>Offset [s]</t>
  </si>
  <si>
    <t>Low Slope Multiplier</t>
  </si>
  <si>
    <t>Multiplier</t>
  </si>
  <si>
    <t>High Slope Multiplier</t>
  </si>
  <si>
    <t>Breakpoint Multiplier</t>
  </si>
  <si>
    <t>Offset Multiplier</t>
  </si>
  <si>
    <t>Differential Fuel Pressure</t>
  </si>
  <si>
    <t>Edit to update. Range 20 to 70</t>
  </si>
  <si>
    <t>Low Flow Offset [ms]</t>
  </si>
  <si>
    <t>Low Flow Slope [cc/min]</t>
  </si>
  <si>
    <t>High Flow Offset [ms]</t>
  </si>
  <si>
    <t>High Flow Slope [cc/min]</t>
  </si>
  <si>
    <t>Knee Offset [ms]</t>
  </si>
  <si>
    <t>For return style fuel systems, set all values in the following tables to 1.</t>
  </si>
  <si>
    <t>FNPW_Offset (Battery Offset)</t>
  </si>
  <si>
    <t>FNPW_LSCOMP (Low Flow Slope)</t>
  </si>
  <si>
    <t>FNPW_HSCOMP (High Flow Slope)</t>
  </si>
  <si>
    <t>FNPW_BKCOMP (Knee Flow Rate)</t>
  </si>
  <si>
    <t>Offset Multiplier (High Flow Offset)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</si>
</sst>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###"/>
    <numFmt numFmtId="166" formatCode="0.000000"/>
  </numFmts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164" fontId="0" fillId="3" borderId="2" xfId="0" applyNumberFormat="1" applyFill="1" applyBorder="1"/>
    <xf numFmtId="164" fontId="0" fillId="3" borderId="3" xfId="0" applyNumberFormat="1" applyFill="1" applyBorder="1"/>
    <xf numFmtId="164" fontId="2" fillId="2" borderId="4" xfId="0" applyNumberFormat="1" applyFont="1" applyFill="1" applyBorder="1"/>
    <xf numFmtId="164" fontId="0" fillId="3" borderId="0" xfId="0" applyNumberFormat="1" applyFill="1"/>
    <xf numFmtId="164" fontId="0" fillId="3" borderId="5" xfId="0" applyNumberFormat="1" applyFill="1" applyBorder="1"/>
    <xf numFmtId="164" fontId="2" fillId="2" borderId="6" xfId="0" applyNumberFormat="1" applyFont="1" applyFill="1" applyBorder="1"/>
    <xf numFmtId="164" fontId="0" fillId="3" borderId="7" xfId="0" applyNumberFormat="1" applyFill="1" applyBorder="1"/>
    <xf numFmtId="164" fontId="0" fillId="3" borderId="8" xfId="0" applyNumberFormat="1" applyFill="1" applyBorder="1"/>
    <xf numFmtId="1" fontId="0" fillId="3" borderId="2" xfId="0" applyNumberFormat="1" applyFill="1" applyBorder="1"/>
    <xf numFmtId="1" fontId="0" fillId="3" borderId="3" xfId="0" applyNumberFormat="1" applyFill="1" applyBorder="1"/>
    <xf numFmtId="1" fontId="0" fillId="3" borderId="0" xfId="0" applyNumberFormat="1" applyFill="1"/>
    <xf numFmtId="1" fontId="0" fillId="3" borderId="5" xfId="0" applyNumberFormat="1" applyFill="1" applyBorder="1"/>
    <xf numFmtId="1" fontId="0" fillId="3" borderId="7" xfId="0" applyNumberFormat="1" applyFill="1" applyBorder="1"/>
    <xf numFmtId="1" fontId="0" fillId="3" borderId="8" xfId="0" applyNumberFormat="1" applyFill="1" applyBorder="1"/>
    <xf numFmtId="165" fontId="2" fillId="4" borderId="9" xfId="0" applyNumberFormat="1" applyFont="1" applyFill="1" applyBorder="1"/>
    <xf numFmtId="164" fontId="2" fillId="2" borderId="3" xfId="0" applyNumberFormat="1" applyFont="1" applyFill="1" applyBorder="1"/>
    <xf numFmtId="164" fontId="2" fillId="2" borderId="10" xfId="0" applyNumberFormat="1" applyFont="1" applyFill="1" applyBorder="1"/>
    <xf numFmtId="164" fontId="2" fillId="2" borderId="11" xfId="0" applyNumberFormat="1" applyFont="1" applyFill="1" applyBorder="1"/>
    <xf numFmtId="166" fontId="0" fillId="3" borderId="5" xfId="0" applyNumberFormat="1" applyFill="1" applyBorder="1"/>
    <xf numFmtId="166" fontId="0" fillId="3" borderId="8" xfId="0" applyNumberFormat="1" applyFill="1" applyBorder="1"/>
    <xf numFmtId="164" fontId="2" fillId="2" borderId="12" xfId="0" applyNumberFormat="1" applyFont="1" applyFill="1" applyBorder="1"/>
    <xf numFmtId="164" fontId="2" fillId="2" borderId="13" xfId="0" applyNumberFormat="1" applyFont="1" applyFill="1" applyBorder="1"/>
    <xf numFmtId="164" fontId="2" fillId="2" borderId="14" xfId="0" applyNumberFormat="1" applyFont="1" applyFill="1" applyBorder="1"/>
    <xf numFmtId="166" fontId="0" fillId="3" borderId="0" xfId="0" applyNumberFormat="1" applyFill="1"/>
    <xf numFmtId="166" fontId="0" fillId="3" borderId="7" xfId="0" applyNumberFormat="1" applyFill="1" applyBorder="1"/>
    <xf numFmtId="164" fontId="2" fillId="2" borderId="2" xfId="0" applyNumberFormat="1" applyFont="1" applyFill="1" applyBorder="1"/>
    <xf numFmtId="164" fontId="2" fillId="2" borderId="15" xfId="0" applyNumberFormat="1" applyFont="1" applyFill="1" applyBorder="1"/>
    <xf numFmtId="165" fontId="2" fillId="4" borderId="9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4036F62-D7D0-4E93-94AC-B57D23F42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D7C9C6-2735-41E4-92BD-C6AE126EA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5A6775-C68B-4A02-B27A-6494F871D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816FDE-0260-48E5-B945-7E10DE25B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396438-9EA9-475A-A8F9-CBE49FEFE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59911AF-E506-4D6D-AB9F-EA6286D92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665AA3-5DB1-42CC-93EF-F4EDB5D2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485775</xdr:colOff>
      <xdr:row>10</xdr:row>
      <xdr:rowOff>46494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880B7B-D270-4D95-8679-0C2FB6E35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191000" cy="1760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M119"/>
  <sheetViews>
    <sheetView tabSelected="1" workbookViewId="0">
      <selection activeCell="A11" sqref="A11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43.511299999999999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20</v>
      </c>
      <c r="B34" s="7">
        <v>4.6598443284841549E-4</v>
      </c>
    </row>
    <row r="35" spans="1:2" hidden="1" x14ac:dyDescent="0.25">
      <c r="A35" s="5">
        <v>30</v>
      </c>
      <c r="B35" s="7">
        <v>1.1275765400765639E-3</v>
      </c>
    </row>
    <row r="36" spans="1:2" hidden="1" x14ac:dyDescent="0.25">
      <c r="A36" s="5">
        <v>40</v>
      </c>
      <c r="B36" s="7">
        <v>1.9618028294333982E-3</v>
      </c>
    </row>
    <row r="37" spans="1:2" hidden="1" x14ac:dyDescent="0.25">
      <c r="A37" s="5">
        <v>50</v>
      </c>
      <c r="B37" s="7">
        <v>2.835303962126117E-3</v>
      </c>
    </row>
    <row r="38" spans="1:2" hidden="1" x14ac:dyDescent="0.25">
      <c r="A38" s="5">
        <v>60.000000000000007</v>
      </c>
      <c r="B38" s="7">
        <v>3.7355736824438469E-3</v>
      </c>
    </row>
    <row r="39" spans="1:2" hidden="1" x14ac:dyDescent="0.25">
      <c r="A39" s="8">
        <v>70</v>
      </c>
      <c r="B39" s="10">
        <v>4.6581008889201832E-3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20</v>
      </c>
      <c r="B44" s="21">
        <v>1.6280663018821249E-5</v>
      </c>
    </row>
    <row r="45" spans="1:2" hidden="1" x14ac:dyDescent="0.25">
      <c r="A45" s="5">
        <v>30</v>
      </c>
      <c r="B45" s="21">
        <v>3.587122911592422E-5</v>
      </c>
    </row>
    <row r="46" spans="1:2" hidden="1" x14ac:dyDescent="0.25">
      <c r="A46" s="5">
        <v>40</v>
      </c>
      <c r="B46" s="21">
        <v>5.1538453205914881E-5</v>
      </c>
    </row>
    <row r="47" spans="1:2" hidden="1" x14ac:dyDescent="0.25">
      <c r="A47" s="5">
        <v>50</v>
      </c>
      <c r="B47" s="21">
        <v>6.4311280784726363E-5</v>
      </c>
    </row>
    <row r="48" spans="1:2" hidden="1" x14ac:dyDescent="0.25">
      <c r="A48" s="5">
        <v>60.000000000000007</v>
      </c>
      <c r="B48" s="21">
        <v>7.5075882523331969E-5</v>
      </c>
    </row>
    <row r="49" spans="1:13" hidden="1" x14ac:dyDescent="0.25">
      <c r="A49" s="8">
        <v>70</v>
      </c>
      <c r="B49" s="22">
        <v>8.4056808442679821E-5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(0.00226851528215579)*B29</f>
        <v>1.6106458503306109</v>
      </c>
      <c r="C53" s="26" t="s">
        <v>23</v>
      </c>
      <c r="D53" s="26">
        <f>1000 * 0.00226851528215579*B29 / 453592</f>
        <v>3.5508691739065303E-6</v>
      </c>
      <c r="E53" s="21" t="s">
        <v>24</v>
      </c>
    </row>
    <row r="54" spans="1:13" x14ac:dyDescent="0.25">
      <c r="A54" s="5" t="s">
        <v>25</v>
      </c>
      <c r="B54" s="26">
        <f>(1107.81791979723)*B29 / 60</f>
        <v>13.109178717600553</v>
      </c>
      <c r="C54" s="26" t="s">
        <v>26</v>
      </c>
      <c r="D54" s="26">
        <f>(1107.81791979723)*B29 * 0.00220462 / 60</f>
        <v>2.8900757584396534E-2</v>
      </c>
      <c r="E54" s="21" t="s">
        <v>27</v>
      </c>
    </row>
    <row r="55" spans="1:13" x14ac:dyDescent="0.25">
      <c r="A55" s="5" t="s">
        <v>28</v>
      </c>
      <c r="B55" s="26">
        <f>(2081.59934137761)*B29 / 60</f>
        <v>24.632258872968386</v>
      </c>
      <c r="C55" s="26" t="s">
        <v>26</v>
      </c>
      <c r="D55" s="26">
        <f>(2081.59934137761)*B29 * 0.00220462 / 60</f>
        <v>5.4304770556523566E-2</v>
      </c>
      <c r="E55" s="21" t="s">
        <v>27</v>
      </c>
    </row>
    <row r="56" spans="1:13" x14ac:dyDescent="0.25">
      <c r="A56" s="8" t="s">
        <v>29</v>
      </c>
      <c r="B56" s="27">
        <f>0.0000560233761536629</f>
        <v>5.6023376153662901E-5</v>
      </c>
      <c r="C56" s="27" t="s">
        <v>30</v>
      </c>
      <c r="D56" s="27">
        <f>0.0000560233761536629</f>
        <v>5.6023376153662901E-5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15</v>
      </c>
      <c r="C61" s="29">
        <v>14.5</v>
      </c>
      <c r="D61" s="29">
        <v>14</v>
      </c>
      <c r="E61" s="29">
        <v>13.5</v>
      </c>
      <c r="F61" s="29">
        <v>13</v>
      </c>
      <c r="G61" s="29">
        <v>12</v>
      </c>
      <c r="H61" s="29">
        <v>11</v>
      </c>
      <c r="I61" s="29">
        <v>10</v>
      </c>
      <c r="J61" s="29">
        <v>9</v>
      </c>
      <c r="K61" s="29">
        <v>8</v>
      </c>
      <c r="L61" s="29">
        <v>7</v>
      </c>
      <c r="M61" s="20">
        <v>6</v>
      </c>
    </row>
    <row r="62" spans="1:13" hidden="1" x14ac:dyDescent="0.25">
      <c r="A62" s="5">
        <v>20</v>
      </c>
      <c r="B62" s="26">
        <v>1.0341421903229131</v>
      </c>
      <c r="C62" s="26">
        <v>1.0744985184723119</v>
      </c>
      <c r="D62" s="26">
        <v>1.1162950193019521</v>
      </c>
      <c r="E62" s="26">
        <v>1.160290435298692</v>
      </c>
      <c r="F62" s="26">
        <v>1.207407842129512</v>
      </c>
      <c r="G62" s="26">
        <v>1.31552259686188</v>
      </c>
      <c r="H62" s="26">
        <v>1.4513105524370129</v>
      </c>
      <c r="I62" s="26">
        <v>1.6280723086746001</v>
      </c>
      <c r="J62" s="26">
        <v>1.861737796276004</v>
      </c>
      <c r="K62" s="26">
        <v>2.1708662768243139</v>
      </c>
      <c r="L62" s="26">
        <v>2.5766463427842998</v>
      </c>
      <c r="M62" s="21">
        <v>3.1028959175024369</v>
      </c>
    </row>
    <row r="63" spans="1:13" hidden="1" x14ac:dyDescent="0.25">
      <c r="A63" s="5">
        <v>30</v>
      </c>
      <c r="B63" s="26">
        <v>1.05176117281836</v>
      </c>
      <c r="C63" s="26">
        <v>1.0897147536405041</v>
      </c>
      <c r="D63" s="26">
        <v>1.1298851262611349</v>
      </c>
      <c r="E63" s="26">
        <v>1.173202954738177</v>
      </c>
      <c r="F63" s="26">
        <v>1.220763236309679</v>
      </c>
      <c r="G63" s="26">
        <v>1.3338128135888041</v>
      </c>
      <c r="H63" s="26">
        <v>1.481080499604988</v>
      </c>
      <c r="I63" s="26">
        <v>1.6772422667464411</v>
      </c>
      <c r="J63" s="26">
        <v>1.9396034182830519</v>
      </c>
      <c r="K63" s="26">
        <v>2.2880985883664251</v>
      </c>
      <c r="L63" s="26">
        <v>2.7452917420298588</v>
      </c>
      <c r="M63" s="21">
        <v>3.3363761751883469</v>
      </c>
    </row>
    <row r="64" spans="1:13" hidden="1" x14ac:dyDescent="0.25">
      <c r="A64" s="5">
        <v>40</v>
      </c>
      <c r="B64" s="26">
        <v>1.071416335212412</v>
      </c>
      <c r="C64" s="26">
        <v>1.108029050825674</v>
      </c>
      <c r="D64" s="26">
        <v>1.1478671068387569</v>
      </c>
      <c r="E64" s="26">
        <v>1.192033088880647</v>
      </c>
      <c r="F64" s="26">
        <v>1.2417939157604621</v>
      </c>
      <c r="G64" s="26">
        <v>1.363989445170863</v>
      </c>
      <c r="H64" s="26">
        <v>1.527875709144962</v>
      </c>
      <c r="I64" s="26">
        <v>1.74950405263949</v>
      </c>
      <c r="J64" s="26">
        <v>2.0475551514928561</v>
      </c>
      <c r="K64" s="26">
        <v>2.443339012425191</v>
      </c>
      <c r="L64" s="26">
        <v>2.960794973038309</v>
      </c>
      <c r="M64" s="21">
        <v>3.626491701815731</v>
      </c>
    </row>
    <row r="65" spans="1:13" hidden="1" x14ac:dyDescent="0.25">
      <c r="A65" s="5">
        <v>50</v>
      </c>
      <c r="B65" s="26">
        <v>1.0938840848999309</v>
      </c>
      <c r="C65" s="26">
        <v>1.130202384817852</v>
      </c>
      <c r="D65" s="26">
        <v>1.1709216206381561</v>
      </c>
      <c r="E65" s="26">
        <v>1.217316299560893</v>
      </c>
      <c r="F65" s="26">
        <v>1.270825261966247</v>
      </c>
      <c r="G65" s="26">
        <v>1.4057630646460579</v>
      </c>
      <c r="H65" s="26">
        <v>1.5905324153211191</v>
      </c>
      <c r="I65" s="26">
        <v>1.8425600315166779</v>
      </c>
      <c r="J65" s="26">
        <v>2.1819019616396709</v>
      </c>
      <c r="K65" s="26">
        <v>2.6312435849787472</v>
      </c>
      <c r="L65" s="26">
        <v>3.2158996117042449</v>
      </c>
      <c r="M65" s="21">
        <v>3.9638140828682058</v>
      </c>
    </row>
    <row r="66" spans="1:13" hidden="1" x14ac:dyDescent="0.25">
      <c r="A66" s="5">
        <v>60.000000000000007</v>
      </c>
      <c r="B66" s="26">
        <v>1.1192996567269069</v>
      </c>
      <c r="C66" s="26">
        <v>1.1562961120200539</v>
      </c>
      <c r="D66" s="26">
        <v>1.199010604539533</v>
      </c>
      <c r="E66" s="26">
        <v>1.248889563056456</v>
      </c>
      <c r="F66" s="26">
        <v>1.307543749522071</v>
      </c>
      <c r="G66" s="26">
        <v>1.458442520004898</v>
      </c>
      <c r="H66" s="26">
        <v>1.6678796752000671</v>
      </c>
      <c r="I66" s="26">
        <v>1.9546573052013461</v>
      </c>
      <c r="J66" s="26">
        <v>2.3402068309841941</v>
      </c>
      <c r="K66" s="26">
        <v>2.8485890044057842</v>
      </c>
      <c r="L66" s="26">
        <v>3.5064939082049751</v>
      </c>
      <c r="M66" s="21">
        <v>4.3432409560023304</v>
      </c>
    </row>
    <row r="67" spans="1:13" hidden="1" x14ac:dyDescent="0.25">
      <c r="A67" s="8">
        <v>70</v>
      </c>
      <c r="B67" s="27">
        <v>1.1504740977771399</v>
      </c>
      <c r="C67" s="27">
        <v>1.1897895666521761</v>
      </c>
      <c r="D67" s="27">
        <v>1.236346562480731</v>
      </c>
      <c r="E67" s="27">
        <v>1.291763435604985</v>
      </c>
      <c r="F67" s="27">
        <v>1.357822869547253</v>
      </c>
      <c r="G67" s="27">
        <v>1.5298218198756071</v>
      </c>
      <c r="H67" s="27">
        <v>1.7698915452463679</v>
      </c>
      <c r="I67" s="27">
        <v>2.098209508321828</v>
      </c>
      <c r="J67" s="27">
        <v>2.537582502645964</v>
      </c>
      <c r="K67" s="27">
        <v>3.1134466526444728</v>
      </c>
      <c r="L67" s="27">
        <v>3.8538674136247351</v>
      </c>
      <c r="M67" s="22">
        <v>4.7895395717758378</v>
      </c>
    </row>
    <row r="68" spans="1:13" hidden="1" x14ac:dyDescent="0.25"/>
    <row r="69" spans="1:13" ht="28.9" customHeight="1" x14ac:dyDescent="0.5">
      <c r="A69" s="1" t="s">
        <v>32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15</v>
      </c>
      <c r="B71" s="21">
        <f ca="1">(FORECAST( 43.5113, OFFSET(B62:B67,MATCH(43.5113,A62:A67,1)-1,0,2), OFFSET(A62:A67,MATCH(43.5113,A62:A67,1)-1,0,2) )) / 1000</f>
        <v>1.0793054361601907E-3</v>
      </c>
    </row>
    <row r="72" spans="1:13" x14ac:dyDescent="0.25">
      <c r="A72" s="5">
        <v>14.5</v>
      </c>
      <c r="B72" s="21">
        <f ca="1">(FORECAST( 43.5113, OFFSET(C62:C67,MATCH(43.5113,A62:A67,1)-1,0,2), OFFSET(A62:A67,MATCH(43.5113,A62:A67,1)-1,0,2) )) / 1000</f>
        <v>1.1158147735903475E-3</v>
      </c>
    </row>
    <row r="73" spans="1:13" x14ac:dyDescent="0.25">
      <c r="A73" s="5">
        <v>14</v>
      </c>
      <c r="B73" s="21">
        <f ca="1">(FORECAST( 43.5113, OFFSET(D62:D67,MATCH(43.5113,A62:A67,1)-1,0,2), OFFSET(A62:A67,MATCH(43.5113,A62:A67,1)-1,0,2) )) / 1000</f>
        <v>1.1559622382691398E-3</v>
      </c>
    </row>
    <row r="74" spans="1:13" x14ac:dyDescent="0.25">
      <c r="A74" s="5">
        <v>13.5</v>
      </c>
      <c r="B74" s="21">
        <f ca="1">(FORECAST( 43.5113, OFFSET(E62:E67,MATCH(43.5113,A62:A67,1)-1,0,2), OFFSET(A62:A67,MATCH(43.5113,A62:A67,1)-1,0,2) )) / 1000</f>
        <v>1.2009107826468017E-3</v>
      </c>
    </row>
    <row r="75" spans="1:13" x14ac:dyDescent="0.25">
      <c r="A75" s="5">
        <v>13</v>
      </c>
      <c r="B75" s="21">
        <f ca="1">(FORECAST( 43.5113, OFFSET(F62:F67,MATCH(43.5113,A62:A67,1)-1,0,2), OFFSET(A62:A67,MATCH(43.5113,A62:A67,1)-1,0,2) )) / 1000</f>
        <v>1.2519876923536993E-3</v>
      </c>
    </row>
    <row r="76" spans="1:13" x14ac:dyDescent="0.25">
      <c r="A76" s="5">
        <v>12</v>
      </c>
      <c r="B76" s="21">
        <f ca="1">(FORECAST( 43.5113, OFFSET(G62:G67,MATCH(43.5113,A62:A67,1)-1,0,2), OFFSET(A62:A67,MATCH(43.5113,A62:A67,1)-1,0,2) )) / 1000</f>
        <v>1.3786574161771883E-3</v>
      </c>
    </row>
    <row r="77" spans="1:13" x14ac:dyDescent="0.25">
      <c r="A77" s="5">
        <v>11</v>
      </c>
      <c r="B77" s="21">
        <f ca="1">(FORECAST( 43.5113, OFFSET(H62:H67,MATCH(43.5113,A62:A67,1)-1,0,2), OFFSET(A62:A67,MATCH(43.5113,A62:A67,1)-1,0,2) )) / 1000</f>
        <v>1.549876358384596E-3</v>
      </c>
    </row>
    <row r="78" spans="1:13" x14ac:dyDescent="0.25">
      <c r="A78" s="5">
        <v>10</v>
      </c>
      <c r="B78" s="21">
        <f ca="1">(FORECAST( 43.5113, OFFSET(I62:I67,MATCH(43.5113,A62:A67,1)-1,0,2), OFFSET(A62:A67,MATCH(43.5113,A62:A67,1)-1,0,2) )) / 1000</f>
        <v>1.782178798502637E-3</v>
      </c>
    </row>
    <row r="79" spans="1:13" x14ac:dyDescent="0.25">
      <c r="A79" s="5">
        <v>9</v>
      </c>
      <c r="B79" s="21">
        <f ca="1">(FORECAST( 43.5113, OFFSET(J62:J67,MATCH(43.5113,A62:A67,1)-1,0,2), OFFSET(A62:A67,MATCH(43.5113,A62:A67,1)-1,0,2) )) / 1000</f>
        <v>2.0947283469397071E-3</v>
      </c>
    </row>
    <row r="80" spans="1:13" x14ac:dyDescent="0.25">
      <c r="A80" s="5">
        <v>8</v>
      </c>
      <c r="B80" s="21">
        <f ca="1">(FORECAST( 43.5113, OFFSET(K62:K67,MATCH(43.5113,A62:A67,1)-1,0,2), OFFSET(A62:A67,MATCH(43.5113,A62:A67,1)-1,0,2) )) / 1000</f>
        <v>2.5093179449859212E-3</v>
      </c>
    </row>
    <row r="81" spans="1:2" x14ac:dyDescent="0.25">
      <c r="A81" s="5">
        <v>7</v>
      </c>
      <c r="B81" s="21">
        <f ca="1">(FORECAST( 43.5113, OFFSET(L62:L67,MATCH(43.5113,A62:A67,1)-1,0,2), OFFSET(A62:A67,MATCH(43.5113,A62:A67,1)-1,0,2) )) / 1000</f>
        <v>3.050369864813079E-3</v>
      </c>
    </row>
    <row r="82" spans="1:2" x14ac:dyDescent="0.25">
      <c r="A82" s="8">
        <v>6</v>
      </c>
      <c r="B82" s="22">
        <f ca="1">(FORECAST( 43.5113, OFFSET(M62:M67,MATCH(43.5113,A62:A67,1)-1,0,2), OFFSET(A62:A67,MATCH(43.5113,A62:A67,1)-1,0,2) )) / 1000</f>
        <v>3.744935709474686E-3</v>
      </c>
    </row>
    <row r="84" spans="1:2" ht="28.9" customHeight="1" x14ac:dyDescent="0.5">
      <c r="A84" s="1" t="s">
        <v>34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70</v>
      </c>
      <c r="B86" s="7">
        <v>1.195447909115672</v>
      </c>
    </row>
    <row r="87" spans="1:2" x14ac:dyDescent="0.25">
      <c r="A87" s="5">
        <v>60</v>
      </c>
      <c r="B87" s="7">
        <v>1.133399229825919</v>
      </c>
    </row>
    <row r="88" spans="1:2" x14ac:dyDescent="0.25">
      <c r="A88" s="5">
        <v>50</v>
      </c>
      <c r="B88" s="7">
        <v>1.0541709511668591</v>
      </c>
    </row>
    <row r="89" spans="1:2" x14ac:dyDescent="0.25">
      <c r="A89" s="5">
        <v>40</v>
      </c>
      <c r="B89" s="7">
        <v>0.9552427332307214</v>
      </c>
    </row>
    <row r="90" spans="1:2" x14ac:dyDescent="0.25">
      <c r="A90" s="5">
        <v>30</v>
      </c>
      <c r="B90" s="7">
        <v>0.82777636245841946</v>
      </c>
    </row>
    <row r="91" spans="1:2" x14ac:dyDescent="0.25">
      <c r="A91" s="8">
        <v>20</v>
      </c>
      <c r="B91" s="10">
        <v>0.64861980507207206</v>
      </c>
    </row>
    <row r="93" spans="1:2" ht="28.9" customHeight="1" x14ac:dyDescent="0.5">
      <c r="A93" s="1" t="s">
        <v>36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70</v>
      </c>
      <c r="B95" s="7">
        <v>1.2822546605399081</v>
      </c>
    </row>
    <row r="96" spans="1:2" x14ac:dyDescent="0.25">
      <c r="A96" s="5">
        <v>60</v>
      </c>
      <c r="B96" s="7">
        <v>1.1870315336854</v>
      </c>
    </row>
    <row r="97" spans="1:2" x14ac:dyDescent="0.25">
      <c r="A97" s="5">
        <v>50</v>
      </c>
      <c r="B97" s="7">
        <v>1.0752183871680181</v>
      </c>
    </row>
    <row r="98" spans="1:2" x14ac:dyDescent="0.25">
      <c r="A98" s="5">
        <v>40</v>
      </c>
      <c r="B98" s="7">
        <v>0.94997992877216719</v>
      </c>
    </row>
    <row r="99" spans="1:2" x14ac:dyDescent="0.25">
      <c r="A99" s="5">
        <v>30</v>
      </c>
      <c r="B99" s="7">
        <v>0.8075253642865553</v>
      </c>
    </row>
    <row r="100" spans="1:2" x14ac:dyDescent="0.25">
      <c r="A100" s="8">
        <v>20</v>
      </c>
      <c r="B100" s="10">
        <v>0.63859800008647705</v>
      </c>
    </row>
    <row r="102" spans="1:2" ht="28.9" customHeight="1" x14ac:dyDescent="0.5">
      <c r="A102" s="1" t="s">
        <v>37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70</v>
      </c>
      <c r="B104" s="7">
        <v>2.0659288806596678</v>
      </c>
    </row>
    <row r="105" spans="1:2" x14ac:dyDescent="0.25">
      <c r="A105" s="5">
        <v>60</v>
      </c>
      <c r="B105" s="7">
        <v>1.6567759566457021</v>
      </c>
    </row>
    <row r="106" spans="1:2" x14ac:dyDescent="0.25">
      <c r="A106" s="5">
        <v>50</v>
      </c>
      <c r="B106" s="7">
        <v>1.2574945198670859</v>
      </c>
    </row>
    <row r="107" spans="1:2" x14ac:dyDescent="0.25">
      <c r="A107" s="5">
        <v>40</v>
      </c>
      <c r="B107" s="7">
        <v>0.87008530303126219</v>
      </c>
    </row>
    <row r="108" spans="1:2" x14ac:dyDescent="0.25">
      <c r="A108" s="5">
        <v>30</v>
      </c>
      <c r="B108" s="7">
        <v>0.50009499468752117</v>
      </c>
    </row>
    <row r="109" spans="1:2" x14ac:dyDescent="0.25">
      <c r="A109" s="8">
        <v>20</v>
      </c>
      <c r="B109" s="10">
        <v>0.20667021189885029</v>
      </c>
    </row>
    <row r="111" spans="1:2" ht="28.9" customHeight="1" x14ac:dyDescent="0.5">
      <c r="A111" s="1" t="s">
        <v>38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70</v>
      </c>
      <c r="B113" s="7">
        <v>1.071189383885093</v>
      </c>
    </row>
    <row r="114" spans="1:2" x14ac:dyDescent="0.25">
      <c r="A114" s="5">
        <v>61.666666666666671</v>
      </c>
      <c r="B114" s="7">
        <v>1.044232351098952</v>
      </c>
    </row>
    <row r="115" spans="1:2" x14ac:dyDescent="0.25">
      <c r="A115" s="5">
        <v>53.333333333333343</v>
      </c>
      <c r="B115" s="7">
        <v>1.0219554837813249</v>
      </c>
    </row>
    <row r="116" spans="1:2" x14ac:dyDescent="0.25">
      <c r="A116" s="5">
        <v>45</v>
      </c>
      <c r="B116" s="7">
        <v>1.0033273331643811</v>
      </c>
    </row>
    <row r="117" spans="1:2" x14ac:dyDescent="0.25">
      <c r="A117" s="5">
        <v>36.666666666666671</v>
      </c>
      <c r="B117" s="7">
        <v>0.98933615690272436</v>
      </c>
    </row>
    <row r="118" spans="1:2" x14ac:dyDescent="0.25">
      <c r="A118" s="5">
        <v>28.333333333333339</v>
      </c>
      <c r="B118" s="7">
        <v>0.97663793468050397</v>
      </c>
    </row>
    <row r="119" spans="1:2" x14ac:dyDescent="0.25">
      <c r="A119" s="8">
        <v>20</v>
      </c>
      <c r="B119" s="10">
        <v>0.96717490891935254</v>
      </c>
    </row>
  </sheetData>
  <sheetProtection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5:M119"/>
  <sheetViews>
    <sheetView workbookViewId="0">
      <selection activeCell="B29" sqref="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55.1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40</v>
      </c>
      <c r="B34" s="7">
        <v>1.9618028294333982E-3</v>
      </c>
    </row>
    <row r="35" spans="1:2" hidden="1" x14ac:dyDescent="0.25">
      <c r="A35" s="5">
        <v>46</v>
      </c>
      <c r="B35" s="7">
        <v>2.4773996095548479E-3</v>
      </c>
    </row>
    <row r="36" spans="1:2" hidden="1" x14ac:dyDescent="0.25">
      <c r="A36" s="5">
        <v>52</v>
      </c>
      <c r="B36" s="7">
        <v>3.014256138411752E-3</v>
      </c>
    </row>
    <row r="37" spans="1:2" hidden="1" x14ac:dyDescent="0.25">
      <c r="A37" s="5">
        <v>58</v>
      </c>
      <c r="B37" s="7">
        <v>3.5511126672686561E-3</v>
      </c>
    </row>
    <row r="38" spans="1:2" hidden="1" x14ac:dyDescent="0.25">
      <c r="A38" s="5">
        <v>63.999999999999993</v>
      </c>
      <c r="B38" s="7">
        <v>4.1045845650343801E-3</v>
      </c>
    </row>
    <row r="39" spans="1:2" hidden="1" x14ac:dyDescent="0.25">
      <c r="A39" s="8">
        <v>70</v>
      </c>
      <c r="B39" s="10">
        <v>4.6581008889201832E-3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40</v>
      </c>
      <c r="B44" s="21">
        <v>5.1538453205914881E-5</v>
      </c>
    </row>
    <row r="45" spans="1:2" hidden="1" x14ac:dyDescent="0.25">
      <c r="A45" s="5">
        <v>46</v>
      </c>
      <c r="B45" s="21">
        <v>5.9828852622946682E-5</v>
      </c>
    </row>
    <row r="46" spans="1:2" hidden="1" x14ac:dyDescent="0.25">
      <c r="A46" s="5">
        <v>52</v>
      </c>
      <c r="B46" s="21">
        <v>6.655249486561643E-5</v>
      </c>
    </row>
    <row r="47" spans="1:2" hidden="1" x14ac:dyDescent="0.25">
      <c r="A47" s="5">
        <v>58</v>
      </c>
      <c r="B47" s="21">
        <v>7.3276137108286172E-5</v>
      </c>
    </row>
    <row r="48" spans="1:2" hidden="1" x14ac:dyDescent="0.25">
      <c r="A48" s="5">
        <v>63.999999999999993</v>
      </c>
      <c r="B48" s="21">
        <v>7.8668252891071162E-5</v>
      </c>
    </row>
    <row r="49" spans="1:13" hidden="1" x14ac:dyDescent="0.25">
      <c r="A49" s="8">
        <v>70</v>
      </c>
      <c r="B49" s="22">
        <v>8.4056808442679821E-5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(0.00329163201165448)*B29</f>
        <v>2.3370587282746804</v>
      </c>
      <c r="C53" s="26" t="s">
        <v>23</v>
      </c>
      <c r="D53" s="26">
        <f>1000 * 0.00329163201165448*B29 / 453592</f>
        <v>5.1523367437580036E-6</v>
      </c>
      <c r="E53" s="21" t="s">
        <v>24</v>
      </c>
    </row>
    <row r="54" spans="1:13" x14ac:dyDescent="0.25">
      <c r="A54" s="5" t="s">
        <v>25</v>
      </c>
      <c r="B54" s="26">
        <f>(1264.28178647171)*B29 / 60</f>
        <v>14.960667806581901</v>
      </c>
      <c r="C54" s="26" t="s">
        <v>26</v>
      </c>
      <c r="D54" s="26">
        <f>(1264.28178647171)*B29 * 0.00220462 / 60</f>
        <v>3.2982587459746589E-2</v>
      </c>
      <c r="E54" s="21" t="s">
        <v>27</v>
      </c>
    </row>
    <row r="55" spans="1:13" x14ac:dyDescent="0.25">
      <c r="A55" s="5" t="s">
        <v>28</v>
      </c>
      <c r="B55" s="26">
        <f>(2306.09401735261)*B29 / 60</f>
        <v>27.288779205339218</v>
      </c>
      <c r="C55" s="26" t="s">
        <v>26</v>
      </c>
      <c r="D55" s="26">
        <f>(2306.09401735261)*B29 * 0.00220462 / 60</f>
        <v>6.0161388411674947E-2</v>
      </c>
      <c r="E55" s="21" t="s">
        <v>27</v>
      </c>
    </row>
    <row r="56" spans="1:13" x14ac:dyDescent="0.25">
      <c r="A56" s="8" t="s">
        <v>29</v>
      </c>
      <c r="B56" s="27">
        <f>0.0000700263766909958</f>
        <v>7.0026376690995802E-5</v>
      </c>
      <c r="C56" s="27" t="s">
        <v>30</v>
      </c>
      <c r="D56" s="27">
        <f>0.0000700263766909958</f>
        <v>7.0026376690995802E-5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15</v>
      </c>
      <c r="C61" s="29">
        <v>14.5</v>
      </c>
      <c r="D61" s="29">
        <v>14</v>
      </c>
      <c r="E61" s="29">
        <v>13.5</v>
      </c>
      <c r="F61" s="29">
        <v>13</v>
      </c>
      <c r="G61" s="29">
        <v>12</v>
      </c>
      <c r="H61" s="29">
        <v>11</v>
      </c>
      <c r="I61" s="29">
        <v>10</v>
      </c>
      <c r="J61" s="29">
        <v>9</v>
      </c>
      <c r="K61" s="29">
        <v>8</v>
      </c>
      <c r="L61" s="29">
        <v>7</v>
      </c>
      <c r="M61" s="20">
        <v>6</v>
      </c>
    </row>
    <row r="62" spans="1:13" hidden="1" x14ac:dyDescent="0.25">
      <c r="A62" s="5">
        <v>40</v>
      </c>
      <c r="B62" s="26">
        <v>1.071416335212412</v>
      </c>
      <c r="C62" s="26">
        <v>1.108029050825674</v>
      </c>
      <c r="D62" s="26">
        <v>1.1478671068387569</v>
      </c>
      <c r="E62" s="26">
        <v>1.192033088880647</v>
      </c>
      <c r="F62" s="26">
        <v>1.2417939157604621</v>
      </c>
      <c r="G62" s="26">
        <v>1.363989445170863</v>
      </c>
      <c r="H62" s="26">
        <v>1.527875709144962</v>
      </c>
      <c r="I62" s="26">
        <v>1.74950405263949</v>
      </c>
      <c r="J62" s="26">
        <v>2.0475551514928561</v>
      </c>
      <c r="K62" s="26">
        <v>2.443339012425191</v>
      </c>
      <c r="L62" s="26">
        <v>2.960794973038309</v>
      </c>
      <c r="M62" s="21">
        <v>3.626491701815731</v>
      </c>
    </row>
    <row r="63" spans="1:13" hidden="1" x14ac:dyDescent="0.25">
      <c r="A63" s="5">
        <v>46</v>
      </c>
      <c r="B63" s="26">
        <v>1.084287995716992</v>
      </c>
      <c r="C63" s="26">
        <v>1.120497481722448</v>
      </c>
      <c r="D63" s="26">
        <v>1.1606014959645821</v>
      </c>
      <c r="E63" s="26">
        <v>1.205805777015017</v>
      </c>
      <c r="F63" s="26">
        <v>1.257480396625513</v>
      </c>
      <c r="G63" s="26">
        <v>1.3865426044342359</v>
      </c>
      <c r="H63" s="26">
        <v>1.562035357006867</v>
      </c>
      <c r="I63" s="26">
        <v>1.800835222841247</v>
      </c>
      <c r="J63" s="26">
        <v>2.1224481013169019</v>
      </c>
      <c r="K63" s="26">
        <v>2.5490092226950738</v>
      </c>
      <c r="L63" s="26">
        <v>3.105283148118692</v>
      </c>
      <c r="M63" s="21">
        <v>3.8186637696123871</v>
      </c>
    </row>
    <row r="64" spans="1:13" hidden="1" x14ac:dyDescent="0.25">
      <c r="A64" s="5">
        <v>52</v>
      </c>
      <c r="B64" s="26">
        <v>1.0986821294914</v>
      </c>
      <c r="C64" s="26">
        <v>1.1350548363655539</v>
      </c>
      <c r="D64" s="26">
        <v>1.176081682974943</v>
      </c>
      <c r="E64" s="26">
        <v>1.223071560833831</v>
      </c>
      <c r="F64" s="26">
        <v>1.277497694636613</v>
      </c>
      <c r="G64" s="26">
        <v>1.415373294751969</v>
      </c>
      <c r="H64" s="26">
        <v>1.604780944478245</v>
      </c>
      <c r="I64" s="26">
        <v>1.863422435854394</v>
      </c>
      <c r="J64" s="26">
        <v>2.211628891801054</v>
      </c>
      <c r="K64" s="26">
        <v>2.6723607661205828</v>
      </c>
      <c r="L64" s="26">
        <v>3.271207843497022</v>
      </c>
      <c r="M64" s="21">
        <v>4.0363892394961152</v>
      </c>
    </row>
    <row r="65" spans="1:13" hidden="1" x14ac:dyDescent="0.25">
      <c r="A65" s="5">
        <v>58</v>
      </c>
      <c r="B65" s="26">
        <v>1.1130762632658091</v>
      </c>
      <c r="C65" s="26">
        <v>1.1496121910086601</v>
      </c>
      <c r="D65" s="26">
        <v>1.191561869985305</v>
      </c>
      <c r="E65" s="26">
        <v>1.240337344652644</v>
      </c>
      <c r="F65" s="26">
        <v>1.2975149926477121</v>
      </c>
      <c r="G65" s="26">
        <v>1.4442039850697019</v>
      </c>
      <c r="H65" s="26">
        <v>1.647526531949624</v>
      </c>
      <c r="I65" s="26">
        <v>1.9260096488675409</v>
      </c>
      <c r="J65" s="26">
        <v>2.300809682285208</v>
      </c>
      <c r="K65" s="26">
        <v>2.7957123095460932</v>
      </c>
      <c r="L65" s="26">
        <v>3.437132538875352</v>
      </c>
      <c r="M65" s="21">
        <v>4.2541147093798424</v>
      </c>
    </row>
    <row r="66" spans="1:13" hidden="1" x14ac:dyDescent="0.25">
      <c r="A66" s="5">
        <v>63.999999999999993</v>
      </c>
      <c r="B66" s="26">
        <v>1.1317694331470001</v>
      </c>
      <c r="C66" s="26">
        <v>1.1696934938729029</v>
      </c>
      <c r="D66" s="26">
        <v>1.2139449877160129</v>
      </c>
      <c r="E66" s="26">
        <v>1.2660391120758669</v>
      </c>
      <c r="F66" s="26">
        <v>1.3276553975321439</v>
      </c>
      <c r="G66" s="26">
        <v>1.486994239953181</v>
      </c>
      <c r="H66" s="26">
        <v>1.7086844232185869</v>
      </c>
      <c r="I66" s="26">
        <v>2.0120781864495378</v>
      </c>
      <c r="J66" s="26">
        <v>2.4191570996489018</v>
      </c>
      <c r="K66" s="26">
        <v>2.9545320637012589</v>
      </c>
      <c r="L66" s="26">
        <v>3.6454433103728778</v>
      </c>
      <c r="M66" s="21">
        <v>4.5217604023117328</v>
      </c>
    </row>
    <row r="67" spans="1:13" hidden="1" x14ac:dyDescent="0.25">
      <c r="A67" s="8">
        <v>70</v>
      </c>
      <c r="B67" s="27">
        <v>1.1504740977771399</v>
      </c>
      <c r="C67" s="27">
        <v>1.1897895666521761</v>
      </c>
      <c r="D67" s="27">
        <v>1.236346562480731</v>
      </c>
      <c r="E67" s="27">
        <v>1.291763435604985</v>
      </c>
      <c r="F67" s="27">
        <v>1.357822869547253</v>
      </c>
      <c r="G67" s="27">
        <v>1.5298218198756071</v>
      </c>
      <c r="H67" s="27">
        <v>1.7698915452463679</v>
      </c>
      <c r="I67" s="27">
        <v>2.098209508321828</v>
      </c>
      <c r="J67" s="27">
        <v>2.537582502645964</v>
      </c>
      <c r="K67" s="27">
        <v>3.1134466526444728</v>
      </c>
      <c r="L67" s="27">
        <v>3.8538674136247351</v>
      </c>
      <c r="M67" s="22">
        <v>4.7895395717758378</v>
      </c>
    </row>
    <row r="68" spans="1:13" hidden="1" x14ac:dyDescent="0.25"/>
    <row r="69" spans="1:13" ht="28.9" customHeight="1" x14ac:dyDescent="0.5">
      <c r="A69" s="1" t="s">
        <v>32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15</v>
      </c>
      <c r="B71" s="21">
        <f ca="1">(FORECAST( 55.1, OFFSET(B62:B67,MATCH(55.1,A62:A67,1)-1,0,2), OFFSET(A62:A67,MATCH(55.1,A62:A67,1)-1,0,2) )) / 1000</f>
        <v>1.1061190986081781E-3</v>
      </c>
    </row>
    <row r="72" spans="1:13" x14ac:dyDescent="0.25">
      <c r="A72" s="5">
        <v>14.5</v>
      </c>
      <c r="B72" s="21">
        <f ca="1">(FORECAST( 55.1, OFFSET(C62:C67,MATCH(55.1,A62:A67,1)-1,0,2), OFFSET(A62:A67,MATCH(55.1,A62:A67,1)-1,0,2) )) / 1000</f>
        <v>1.1425761362644918E-3</v>
      </c>
    </row>
    <row r="73" spans="1:13" x14ac:dyDescent="0.25">
      <c r="A73" s="5">
        <v>14</v>
      </c>
      <c r="B73" s="21">
        <f ca="1">(FORECAST( 55.1, OFFSET(D62:D67,MATCH(55.1,A62:A67,1)-1,0,2), OFFSET(A62:A67,MATCH(55.1,A62:A67,1)-1,0,2) )) / 1000</f>
        <v>1.1840797795969634E-3</v>
      </c>
    </row>
    <row r="74" spans="1:13" x14ac:dyDescent="0.25">
      <c r="A74" s="5">
        <v>13.5</v>
      </c>
      <c r="B74" s="21">
        <f ca="1">(FORECAST( 55.1, OFFSET(E62:E67,MATCH(55.1,A62:A67,1)-1,0,2), OFFSET(A62:A67,MATCH(55.1,A62:A67,1)-1,0,2) )) / 1000</f>
        <v>1.2319922158068844E-3</v>
      </c>
    </row>
    <row r="75" spans="1:13" x14ac:dyDescent="0.25">
      <c r="A75" s="5">
        <v>13</v>
      </c>
      <c r="B75" s="21">
        <f ca="1">(FORECAST( 55.1, OFFSET(F62:F67,MATCH(55.1,A62:A67,1)-1,0,2), OFFSET(A62:A67,MATCH(55.1,A62:A67,1)-1,0,2) )) / 1000</f>
        <v>1.2878399652756808E-3</v>
      </c>
    </row>
    <row r="76" spans="1:13" x14ac:dyDescent="0.25">
      <c r="A76" s="5">
        <v>12</v>
      </c>
      <c r="B76" s="21">
        <f ca="1">(FORECAST( 55.1, OFFSET(G62:G67,MATCH(55.1,A62:A67,1)-1,0,2), OFFSET(A62:A67,MATCH(55.1,A62:A67,1)-1,0,2) )) / 1000</f>
        <v>1.430269151416131E-3</v>
      </c>
    </row>
    <row r="77" spans="1:13" x14ac:dyDescent="0.25">
      <c r="A77" s="5">
        <v>11</v>
      </c>
      <c r="B77" s="21">
        <f ca="1">(FORECAST( 55.1, OFFSET(H62:H67,MATCH(55.1,A62:A67,1)-1,0,2), OFFSET(A62:A67,MATCH(55.1,A62:A67,1)-1,0,2) )) / 1000</f>
        <v>1.6268661646717906E-3</v>
      </c>
    </row>
    <row r="78" spans="1:13" x14ac:dyDescent="0.25">
      <c r="A78" s="5">
        <v>10</v>
      </c>
      <c r="B78" s="21">
        <f ca="1">(FORECAST( 55.1, OFFSET(I62:I67,MATCH(55.1,A62:A67,1)-1,0,2), OFFSET(A62:A67,MATCH(55.1,A62:A67,1)-1,0,2) )) / 1000</f>
        <v>1.8957591625778534E-3</v>
      </c>
    </row>
    <row r="79" spans="1:13" x14ac:dyDescent="0.25">
      <c r="A79" s="5">
        <v>9</v>
      </c>
      <c r="B79" s="21">
        <f ca="1">(FORECAST( 55.1, OFFSET(J62:J67,MATCH(55.1,A62:A67,1)-1,0,2), OFFSET(A62:A67,MATCH(55.1,A62:A67,1)-1,0,2) )) / 1000</f>
        <v>2.2577056335512003E-3</v>
      </c>
    </row>
    <row r="80" spans="1:13" x14ac:dyDescent="0.25">
      <c r="A80" s="5">
        <v>8</v>
      </c>
      <c r="B80" s="21">
        <f ca="1">(FORECAST( 55.1, OFFSET(K62:K67,MATCH(55.1,A62:A67,1)-1,0,2), OFFSET(A62:A67,MATCH(55.1,A62:A67,1)-1,0,2) )) / 1000</f>
        <v>2.7360923968904301E-3</v>
      </c>
    </row>
    <row r="81" spans="1:2" x14ac:dyDescent="0.25">
      <c r="A81" s="5">
        <v>7</v>
      </c>
      <c r="B81" s="21">
        <f ca="1">(FORECAST( 55.1, OFFSET(L62:L67,MATCH(55.1,A62:A67,1)-1,0,2), OFFSET(A62:A67,MATCH(55.1,A62:A67,1)-1,0,2) )) / 1000</f>
        <v>3.3569356027758259E-3</v>
      </c>
    </row>
    <row r="82" spans="1:2" x14ac:dyDescent="0.25">
      <c r="A82" s="8">
        <v>6</v>
      </c>
      <c r="B82" s="22">
        <f ca="1">(FORECAST( 55.1, OFFSET(M62:M67,MATCH(55.1,A62:A67,1)-1,0,2), OFFSET(A62:A67,MATCH(55.1,A62:A67,1)-1,0,2) )) / 1000</f>
        <v>4.1488807322693742E-3</v>
      </c>
    </row>
    <row r="84" spans="1:2" ht="28.9" customHeight="1" x14ac:dyDescent="0.5">
      <c r="A84" s="1" t="s">
        <v>34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70</v>
      </c>
      <c r="B86" s="7">
        <v>1.0899953180657149</v>
      </c>
    </row>
    <row r="87" spans="1:2" x14ac:dyDescent="0.25">
      <c r="A87" s="5">
        <v>64</v>
      </c>
      <c r="B87" s="7">
        <v>1.05605016525616</v>
      </c>
    </row>
    <row r="88" spans="1:2" x14ac:dyDescent="0.25">
      <c r="A88" s="5">
        <v>58</v>
      </c>
      <c r="B88" s="7">
        <v>1.022073746665596</v>
      </c>
    </row>
    <row r="89" spans="1:2" x14ac:dyDescent="0.25">
      <c r="A89" s="5">
        <v>52</v>
      </c>
      <c r="B89" s="7">
        <v>0.97640392597815606</v>
      </c>
    </row>
    <row r="90" spans="1:2" x14ac:dyDescent="0.25">
      <c r="A90" s="5">
        <v>46</v>
      </c>
      <c r="B90" s="7">
        <v>0.93073410529071576</v>
      </c>
    </row>
    <row r="91" spans="1:2" x14ac:dyDescent="0.25">
      <c r="A91" s="8">
        <v>40</v>
      </c>
      <c r="B91" s="10">
        <v>0.87097906893158905</v>
      </c>
    </row>
    <row r="93" spans="1:2" ht="28.9" customHeight="1" x14ac:dyDescent="0.5">
      <c r="A93" s="1" t="s">
        <v>36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70</v>
      </c>
      <c r="B95" s="7">
        <v>1.13039989341575</v>
      </c>
    </row>
    <row r="96" spans="1:2" x14ac:dyDescent="0.25">
      <c r="A96" s="5">
        <v>64</v>
      </c>
      <c r="B96" s="7">
        <v>1.0800322640705491</v>
      </c>
    </row>
    <row r="97" spans="1:2" x14ac:dyDescent="0.25">
      <c r="A97" s="5">
        <v>58</v>
      </c>
      <c r="B97" s="7">
        <v>1.029635442513871</v>
      </c>
    </row>
    <row r="98" spans="1:2" x14ac:dyDescent="0.25">
      <c r="A98" s="5">
        <v>52</v>
      </c>
      <c r="B98" s="7">
        <v>0.96832073386448303</v>
      </c>
    </row>
    <row r="99" spans="1:2" x14ac:dyDescent="0.25">
      <c r="A99" s="5">
        <v>46</v>
      </c>
      <c r="B99" s="7">
        <v>0.90700602521509555</v>
      </c>
    </row>
    <row r="100" spans="1:2" x14ac:dyDescent="0.25">
      <c r="A100" s="8">
        <v>40</v>
      </c>
      <c r="B100" s="10">
        <v>0.83747577082620994</v>
      </c>
    </row>
    <row r="102" spans="1:2" ht="28.9" customHeight="1" x14ac:dyDescent="0.5">
      <c r="A102" s="1" t="s">
        <v>37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70</v>
      </c>
      <c r="B104" s="7">
        <v>1.41513415607441</v>
      </c>
    </row>
    <row r="105" spans="1:2" x14ac:dyDescent="0.25">
      <c r="A105" s="5">
        <v>64</v>
      </c>
      <c r="B105" s="7">
        <v>1.246975527793363</v>
      </c>
    </row>
    <row r="106" spans="1:2" x14ac:dyDescent="0.25">
      <c r="A106" s="5">
        <v>58</v>
      </c>
      <c r="B106" s="7">
        <v>1.0788303961972181</v>
      </c>
    </row>
    <row r="107" spans="1:2" x14ac:dyDescent="0.25">
      <c r="A107" s="5">
        <v>52</v>
      </c>
      <c r="B107" s="7">
        <v>0.91573302475469742</v>
      </c>
    </row>
    <row r="108" spans="1:2" x14ac:dyDescent="0.25">
      <c r="A108" s="5">
        <v>46</v>
      </c>
      <c r="B108" s="7">
        <v>0.75263565331217663</v>
      </c>
    </row>
    <row r="109" spans="1:2" x14ac:dyDescent="0.25">
      <c r="A109" s="8">
        <v>40</v>
      </c>
      <c r="B109" s="10">
        <v>0.59599700771148145</v>
      </c>
    </row>
    <row r="111" spans="1:2" ht="28.9" customHeight="1" x14ac:dyDescent="0.5">
      <c r="A111" s="1" t="s">
        <v>38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70</v>
      </c>
      <c r="B113" s="7">
        <v>1.0441412679993221</v>
      </c>
    </row>
    <row r="114" spans="1:2" x14ac:dyDescent="0.25">
      <c r="A114" s="5">
        <v>65</v>
      </c>
      <c r="B114" s="7">
        <v>1.028375456191478</v>
      </c>
    </row>
    <row r="115" spans="1:2" x14ac:dyDescent="0.25">
      <c r="A115" s="5">
        <v>60</v>
      </c>
      <c r="B115" s="7">
        <v>1.0126096443836341</v>
      </c>
    </row>
    <row r="116" spans="1:2" x14ac:dyDescent="0.25">
      <c r="A116" s="5">
        <v>55</v>
      </c>
      <c r="B116" s="7">
        <v>0.99978210664409184</v>
      </c>
    </row>
    <row r="117" spans="1:2" x14ac:dyDescent="0.25">
      <c r="A117" s="5">
        <v>50</v>
      </c>
      <c r="B117" s="7">
        <v>0.98888743884868446</v>
      </c>
    </row>
    <row r="118" spans="1:2" x14ac:dyDescent="0.25">
      <c r="A118" s="5">
        <v>45</v>
      </c>
      <c r="B118" s="7">
        <v>0.97799277105327687</v>
      </c>
    </row>
    <row r="119" spans="1:2" x14ac:dyDescent="0.25">
      <c r="A119" s="8">
        <v>40</v>
      </c>
      <c r="B119" s="10">
        <v>0.96941703305622473</v>
      </c>
    </row>
  </sheetData>
  <sheetProtection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5:M119"/>
  <sheetViews>
    <sheetView workbookViewId="0">
      <selection activeCell="B29" sqref="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72.52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55.1</v>
      </c>
      <c r="B34" s="7">
        <v>3.291632011654486E-3</v>
      </c>
    </row>
    <row r="35" spans="1:2" hidden="1" x14ac:dyDescent="0.25">
      <c r="A35" s="5">
        <v>61.079999999999991</v>
      </c>
      <c r="B35" s="7">
        <v>3.83520662074329E-3</v>
      </c>
    </row>
    <row r="36" spans="1:2" hidden="1" x14ac:dyDescent="0.25">
      <c r="A36" s="5">
        <v>67.06</v>
      </c>
      <c r="B36" s="7">
        <v>4.3868778902161412E-3</v>
      </c>
    </row>
    <row r="37" spans="1:2" hidden="1" x14ac:dyDescent="0.25">
      <c r="A37" s="5">
        <v>73.039999999999992</v>
      </c>
      <c r="B37" s="7">
        <v>4.9449589818007901E-3</v>
      </c>
    </row>
    <row r="38" spans="1:2" hidden="1" x14ac:dyDescent="0.25">
      <c r="A38" s="5">
        <v>79.02</v>
      </c>
      <c r="B38" s="7">
        <v>5.5703432055593518E-3</v>
      </c>
    </row>
    <row r="39" spans="1:2" hidden="1" x14ac:dyDescent="0.25">
      <c r="A39" s="8">
        <v>85</v>
      </c>
      <c r="B39" s="10">
        <v>6.1957274293179144E-3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55.1</v>
      </c>
      <c r="B44" s="21">
        <v>7.0026376690996101E-5</v>
      </c>
    </row>
    <row r="45" spans="1:2" hidden="1" x14ac:dyDescent="0.25">
      <c r="A45" s="5">
        <v>61.079999999999991</v>
      </c>
      <c r="B45" s="21">
        <v>7.6045822522621486E-5</v>
      </c>
    </row>
    <row r="46" spans="1:2" hidden="1" x14ac:dyDescent="0.25">
      <c r="A46" s="5">
        <v>67.06</v>
      </c>
      <c r="B46" s="21">
        <v>8.1416416222391603E-5</v>
      </c>
    </row>
    <row r="47" spans="1:2" hidden="1" x14ac:dyDescent="0.25">
      <c r="A47" s="5">
        <v>73.039999999999992</v>
      </c>
      <c r="B47" s="21">
        <v>8.6909346690945853E-5</v>
      </c>
    </row>
    <row r="48" spans="1:2" hidden="1" x14ac:dyDescent="0.25">
      <c r="A48" s="5">
        <v>79.02</v>
      </c>
      <c r="B48" s="21">
        <v>9.3686813231735219E-5</v>
      </c>
    </row>
    <row r="49" spans="1:13" hidden="1" x14ac:dyDescent="0.25">
      <c r="A49" s="8">
        <v>85</v>
      </c>
      <c r="B49" s="22">
        <v>1.0046427977252439E-4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(0.00489643019122821)*B29</f>
        <v>3.4764654357720288</v>
      </c>
      <c r="C53" s="26" t="s">
        <v>23</v>
      </c>
      <c r="D53" s="26">
        <f>1000 * 0.00489643019122821*B29 / 453592</f>
        <v>7.6643005956278532E-6</v>
      </c>
      <c r="E53" s="21" t="s">
        <v>24</v>
      </c>
    </row>
    <row r="54" spans="1:13" x14ac:dyDescent="0.25">
      <c r="A54" s="5" t="s">
        <v>25</v>
      </c>
      <c r="B54" s="26">
        <f>(1455.260967411)*B29 / 60</f>
        <v>17.220588114363501</v>
      </c>
      <c r="C54" s="26" t="s">
        <v>26</v>
      </c>
      <c r="D54" s="26">
        <f>(1455.260967411)*B29 * 0.00220462 / 60</f>
        <v>3.7964852968688054E-2</v>
      </c>
      <c r="E54" s="21" t="s">
        <v>27</v>
      </c>
    </row>
    <row r="55" spans="1:13" x14ac:dyDescent="0.25">
      <c r="A55" s="5" t="s">
        <v>28</v>
      </c>
      <c r="B55" s="26">
        <f>(2547.53591763909)*B29 / 60</f>
        <v>30.145841692062561</v>
      </c>
      <c r="C55" s="26" t="s">
        <v>26</v>
      </c>
      <c r="D55" s="26">
        <f>(2547.53591763909)*B29 * 0.00220462 / 60</f>
        <v>6.646012551115496E-2</v>
      </c>
      <c r="E55" s="21" t="s">
        <v>27</v>
      </c>
    </row>
    <row r="56" spans="1:13" x14ac:dyDescent="0.25">
      <c r="A56" s="8" t="s">
        <v>29</v>
      </c>
      <c r="B56" s="27">
        <f>0.0000864317005632454</f>
        <v>8.6431700563245395E-5</v>
      </c>
      <c r="C56" s="27" t="s">
        <v>30</v>
      </c>
      <c r="D56" s="27">
        <f>0.0000864317005632454</f>
        <v>8.6431700563245395E-5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15</v>
      </c>
      <c r="C61" s="29">
        <v>14.5</v>
      </c>
      <c r="D61" s="29">
        <v>14</v>
      </c>
      <c r="E61" s="29">
        <v>13.5</v>
      </c>
      <c r="F61" s="29">
        <v>13</v>
      </c>
      <c r="G61" s="29">
        <v>12</v>
      </c>
      <c r="H61" s="29">
        <v>11</v>
      </c>
      <c r="I61" s="29">
        <v>10</v>
      </c>
      <c r="J61" s="29">
        <v>9</v>
      </c>
      <c r="K61" s="29">
        <v>8</v>
      </c>
      <c r="L61" s="29">
        <v>7</v>
      </c>
      <c r="M61" s="20">
        <v>6</v>
      </c>
    </row>
    <row r="62" spans="1:13" hidden="1" x14ac:dyDescent="0.25">
      <c r="A62" s="5">
        <v>55.1</v>
      </c>
      <c r="B62" s="26">
        <v>1.1061190986081779</v>
      </c>
      <c r="C62" s="26">
        <v>1.1425761362644919</v>
      </c>
      <c r="D62" s="26">
        <v>1.184079779596964</v>
      </c>
      <c r="E62" s="26">
        <v>1.2319922158068839</v>
      </c>
      <c r="F62" s="26">
        <v>1.2878399652756809</v>
      </c>
      <c r="G62" s="26">
        <v>1.430269151416131</v>
      </c>
      <c r="H62" s="26">
        <v>1.626866164671791</v>
      </c>
      <c r="I62" s="26">
        <v>1.8957591625778529</v>
      </c>
      <c r="J62" s="26">
        <v>2.2577056335512</v>
      </c>
      <c r="K62" s="26">
        <v>2.73609239689043</v>
      </c>
      <c r="L62" s="26">
        <v>3.3569356027758261</v>
      </c>
      <c r="M62" s="21">
        <v>4.1488807322693741</v>
      </c>
    </row>
    <row r="63" spans="1:13" hidden="1" x14ac:dyDescent="0.25">
      <c r="A63" s="5">
        <v>61.079999999999991</v>
      </c>
      <c r="B63" s="26">
        <v>1.1226664963603319</v>
      </c>
      <c r="C63" s="26">
        <v>1.159913405120323</v>
      </c>
      <c r="D63" s="26">
        <v>1.2030428879971831</v>
      </c>
      <c r="E63" s="26">
        <v>1.2535199412916971</v>
      </c>
      <c r="F63" s="26">
        <v>1.3129738944847911</v>
      </c>
      <c r="G63" s="26">
        <v>1.466151484390934</v>
      </c>
      <c r="H63" s="26">
        <v>1.6788969571650669</v>
      </c>
      <c r="I63" s="26">
        <v>1.970160943138358</v>
      </c>
      <c r="J63" s="26">
        <v>2.3615234035236652</v>
      </c>
      <c r="K63" s="26">
        <v>2.8771936304155621</v>
      </c>
      <c r="L63" s="26">
        <v>3.5440102467903078</v>
      </c>
      <c r="M63" s="21">
        <v>4.3914412065058688</v>
      </c>
    </row>
    <row r="64" spans="1:13" hidden="1" x14ac:dyDescent="0.25">
      <c r="A64" s="5">
        <v>67.06</v>
      </c>
      <c r="B64" s="26">
        <v>1.141308812108371</v>
      </c>
      <c r="C64" s="26">
        <v>1.179942490990332</v>
      </c>
      <c r="D64" s="26">
        <v>1.225369790846019</v>
      </c>
      <c r="E64" s="26">
        <v>1.279158517075718</v>
      </c>
      <c r="F64" s="26">
        <v>1.3430408082598491</v>
      </c>
      <c r="G64" s="26">
        <v>1.508836305713618</v>
      </c>
      <c r="H64" s="26">
        <v>1.7399000554527551</v>
      </c>
      <c r="I64" s="26">
        <v>2.0560051606044061</v>
      </c>
      <c r="J64" s="26">
        <v>2.4795540551774038</v>
      </c>
      <c r="K64" s="26">
        <v>3.0355785040622991</v>
      </c>
      <c r="L64" s="26">
        <v>3.7517396030313259</v>
      </c>
      <c r="M64" s="21">
        <v>4.6583277787384274</v>
      </c>
    </row>
    <row r="65" spans="1:13" hidden="1" x14ac:dyDescent="0.25">
      <c r="A65" s="5">
        <v>73.039999999999992</v>
      </c>
      <c r="B65" s="26">
        <v>1.160513137899418</v>
      </c>
      <c r="C65" s="26">
        <v>1.2006626018991411</v>
      </c>
      <c r="D65" s="26">
        <v>1.2485301221987211</v>
      </c>
      <c r="E65" s="26">
        <v>1.305786313297941</v>
      </c>
      <c r="F65" s="26">
        <v>1.374266122876721</v>
      </c>
      <c r="G65" s="26">
        <v>1.553058054093152</v>
      </c>
      <c r="H65" s="26">
        <v>1.802872160889418</v>
      </c>
      <c r="I65" s="26">
        <v>2.1443040191886431</v>
      </c>
      <c r="J65" s="26">
        <v>2.6005785357956359</v>
      </c>
      <c r="K65" s="26">
        <v>3.197549948396921</v>
      </c>
      <c r="L65" s="26">
        <v>3.9637018255607099</v>
      </c>
      <c r="M65" s="21">
        <v>4.9301470667369216</v>
      </c>
    </row>
    <row r="66" spans="1:13" hidden="1" x14ac:dyDescent="0.25">
      <c r="A66" s="5">
        <v>79.02</v>
      </c>
      <c r="B66" s="26">
        <v>1.185618569142044</v>
      </c>
      <c r="C66" s="26">
        <v>1.228638475715355</v>
      </c>
      <c r="D66" s="26">
        <v>1.2804414528420121</v>
      </c>
      <c r="E66" s="26">
        <v>1.342800924121299</v>
      </c>
      <c r="F66" s="26">
        <v>1.4176546463326289</v>
      </c>
      <c r="G66" s="26">
        <v>1.613417536569604</v>
      </c>
      <c r="H66" s="26">
        <v>1.886518841390318</v>
      </c>
      <c r="I66" s="26">
        <v>2.2583766095138702</v>
      </c>
      <c r="J66" s="26">
        <v>2.753038220541046</v>
      </c>
      <c r="K66" s="26">
        <v>3.3971803849543449</v>
      </c>
      <c r="L66" s="26">
        <v>4.2201091441179566</v>
      </c>
      <c r="M66" s="21">
        <v>5.2537598702777766</v>
      </c>
    </row>
    <row r="67" spans="1:13" hidden="1" x14ac:dyDescent="0.25">
      <c r="A67" s="8">
        <v>85</v>
      </c>
      <c r="B67" s="27">
        <v>1.21072400038467</v>
      </c>
      <c r="C67" s="27">
        <v>1.256614349531568</v>
      </c>
      <c r="D67" s="27">
        <v>1.312352783485303</v>
      </c>
      <c r="E67" s="27">
        <v>1.3798155349446559</v>
      </c>
      <c r="F67" s="27">
        <v>1.461043169788538</v>
      </c>
      <c r="G67" s="27">
        <v>1.673777019046057</v>
      </c>
      <c r="H67" s="27">
        <v>1.970165521891218</v>
      </c>
      <c r="I67" s="27">
        <v>2.3724491998390969</v>
      </c>
      <c r="J67" s="27">
        <v>2.905497905286456</v>
      </c>
      <c r="K67" s="27">
        <v>3.5968108215117689</v>
      </c>
      <c r="L67" s="27">
        <v>4.4765164626752041</v>
      </c>
      <c r="M67" s="22">
        <v>5.5773726738186333</v>
      </c>
    </row>
    <row r="68" spans="1:13" hidden="1" x14ac:dyDescent="0.25"/>
    <row r="69" spans="1:13" ht="28.9" customHeight="1" x14ac:dyDescent="0.5">
      <c r="A69" s="1" t="s">
        <v>32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15</v>
      </c>
      <c r="B71" s="21">
        <f ca="1">(FORECAST( 72.52, OFFSET(B62:B67,MATCH(72.52,A62:A67,1)-1,0,2), OFFSET(A62:A67,MATCH(72.52,A62:A67,1)-1,0,2) )) / 1000</f>
        <v>1.1588431965262836E-3</v>
      </c>
    </row>
    <row r="72" spans="1:13" x14ac:dyDescent="0.25">
      <c r="A72" s="5">
        <v>14.5</v>
      </c>
      <c r="B72" s="21">
        <f ca="1">(FORECAST( 72.52, OFFSET(C62:C67,MATCH(72.52,A62:A67,1)-1,0,2), OFFSET(A62:A67,MATCH(72.52,A62:A67,1)-1,0,2) )) / 1000</f>
        <v>1.1988608531244621E-3</v>
      </c>
    </row>
    <row r="73" spans="1:13" x14ac:dyDescent="0.25">
      <c r="A73" s="5">
        <v>14</v>
      </c>
      <c r="B73" s="21">
        <f ca="1">(FORECAST( 72.52, OFFSET(D62:D67,MATCH(72.52,A62:A67,1)-1,0,2), OFFSET(A62:A67,MATCH(72.52,A62:A67,1)-1,0,2) )) / 1000</f>
        <v>1.2465161803419645E-3</v>
      </c>
    </row>
    <row r="74" spans="1:13" x14ac:dyDescent="0.25">
      <c r="A74" s="5">
        <v>13.5</v>
      </c>
      <c r="B74" s="21">
        <f ca="1">(FORECAST( 72.52, OFFSET(E62:E67,MATCH(72.52,A62:A67,1)-1,0,2), OFFSET(A62:A67,MATCH(72.52,A62:A67,1)-1,0,2) )) / 1000</f>
        <v>1.3034708527568781E-3</v>
      </c>
    </row>
    <row r="75" spans="1:13" x14ac:dyDescent="0.25">
      <c r="A75" s="5">
        <v>13</v>
      </c>
      <c r="B75" s="21">
        <f ca="1">(FORECAST( 72.52, OFFSET(F62:F67,MATCH(72.52,A62:A67,1)-1,0,2), OFFSET(A62:A67,MATCH(72.52,A62:A67,1)-1,0,2) )) / 1000</f>
        <v>1.371550878127428E-3</v>
      </c>
    </row>
    <row r="76" spans="1:13" x14ac:dyDescent="0.25">
      <c r="A76" s="5">
        <v>12</v>
      </c>
      <c r="B76" s="21">
        <f ca="1">(FORECAST( 72.52, OFFSET(G62:G67,MATCH(72.52,A62:A67,1)-1,0,2), OFFSET(A62:A67,MATCH(72.52,A62:A67,1)-1,0,2) )) / 1000</f>
        <v>1.5492126846688445E-3</v>
      </c>
    </row>
    <row r="77" spans="1:13" x14ac:dyDescent="0.25">
      <c r="A77" s="5">
        <v>11</v>
      </c>
      <c r="B77" s="21">
        <f ca="1">(FORECAST( 72.52, OFFSET(H62:H67,MATCH(72.52,A62:A67,1)-1,0,2), OFFSET(A62:A67,MATCH(72.52,A62:A67,1)-1,0,2) )) / 1000</f>
        <v>1.7973963256340557E-3</v>
      </c>
    </row>
    <row r="78" spans="1:13" x14ac:dyDescent="0.25">
      <c r="A78" s="5">
        <v>10</v>
      </c>
      <c r="B78" s="21">
        <f ca="1">(FORECAST( 72.52, OFFSET(I62:I67,MATCH(72.52,A62:A67,1)-1,0,2), OFFSET(A62:A67,MATCH(72.52,A62:A67,1)-1,0,2) )) / 1000</f>
        <v>2.1366258575726224E-3</v>
      </c>
    </row>
    <row r="79" spans="1:13" x14ac:dyDescent="0.25">
      <c r="A79" s="5">
        <v>9</v>
      </c>
      <c r="B79" s="21">
        <f ca="1">(FORECAST( 72.52, OFFSET(J62:J67,MATCH(72.52,A62:A67,1)-1,0,2), OFFSET(A62:A67,MATCH(72.52,A62:A67,1)-1,0,2) )) / 1000</f>
        <v>2.5900546679157896E-3</v>
      </c>
    </row>
    <row r="80" spans="1:13" x14ac:dyDescent="0.25">
      <c r="A80" s="5">
        <v>8</v>
      </c>
      <c r="B80" s="21">
        <f ca="1">(FORECAST( 72.52, OFFSET(K62:K67,MATCH(72.52,A62:A67,1)-1,0,2), OFFSET(A62:A67,MATCH(72.52,A62:A67,1)-1,0,2) )) / 1000</f>
        <v>3.183465474976519E-3</v>
      </c>
    </row>
    <row r="81" spans="1:2" x14ac:dyDescent="0.25">
      <c r="A81" s="5">
        <v>7</v>
      </c>
      <c r="B81" s="21">
        <f ca="1">(FORECAST( 72.52, OFFSET(L62:L67,MATCH(72.52,A62:A67,1)-1,0,2), OFFSET(A62:A67,MATCH(72.52,A62:A67,1)-1,0,2) )) / 1000</f>
        <v>3.9452703279494591E-3</v>
      </c>
    </row>
    <row r="82" spans="1:2" x14ac:dyDescent="0.25">
      <c r="A82" s="8">
        <v>6</v>
      </c>
      <c r="B82" s="22">
        <f ca="1">(FORECAST( 72.52, OFFSET(M62:M67,MATCH(72.52,A62:A67,1)-1,0,2), OFFSET(A62:A67,MATCH(72.52,A62:A67,1)-1,0,2) )) / 1000</f>
        <v>4.906510606910967E-3</v>
      </c>
    </row>
    <row r="84" spans="1:2" ht="28.9" customHeight="1" x14ac:dyDescent="0.5">
      <c r="A84" s="1" t="s">
        <v>34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85</v>
      </c>
      <c r="B86" s="7">
        <v>1.074534122483245</v>
      </c>
    </row>
    <row r="87" spans="1:2" x14ac:dyDescent="0.25">
      <c r="A87" s="5">
        <v>79.02</v>
      </c>
      <c r="B87" s="7">
        <v>1.038819855460023</v>
      </c>
    </row>
    <row r="88" spans="1:2" x14ac:dyDescent="0.25">
      <c r="A88" s="5">
        <v>73.039999999999992</v>
      </c>
      <c r="B88" s="7">
        <v>1.0031055884368021</v>
      </c>
    </row>
    <row r="89" spans="1:2" x14ac:dyDescent="0.25">
      <c r="A89" s="5">
        <v>67.06</v>
      </c>
      <c r="B89" s="7">
        <v>0.97202623933556731</v>
      </c>
    </row>
    <row r="90" spans="1:2" x14ac:dyDescent="0.25">
      <c r="A90" s="5">
        <v>61.08</v>
      </c>
      <c r="B90" s="7">
        <v>0.94138831098880749</v>
      </c>
    </row>
    <row r="91" spans="1:2" x14ac:dyDescent="0.25">
      <c r="A91" s="8">
        <v>55.1</v>
      </c>
      <c r="B91" s="10">
        <v>0.90559015913129048</v>
      </c>
    </row>
    <row r="93" spans="1:2" ht="28.9" customHeight="1" x14ac:dyDescent="0.5">
      <c r="A93" s="1" t="s">
        <v>36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85</v>
      </c>
      <c r="B95" s="7">
        <v>1.079635527305016</v>
      </c>
    </row>
    <row r="96" spans="1:2" x14ac:dyDescent="0.25">
      <c r="A96" s="5">
        <v>79.02</v>
      </c>
      <c r="B96" s="7">
        <v>1.041476837138029</v>
      </c>
    </row>
    <row r="97" spans="1:2" x14ac:dyDescent="0.25">
      <c r="A97" s="5">
        <v>73.039999999999992</v>
      </c>
      <c r="B97" s="7">
        <v>1.0033181469710419</v>
      </c>
    </row>
    <row r="98" spans="1:2" x14ac:dyDescent="0.25">
      <c r="A98" s="5">
        <v>67.06</v>
      </c>
      <c r="B98" s="7">
        <v>0.96019767127433187</v>
      </c>
    </row>
    <row r="99" spans="1:2" x14ac:dyDescent="0.25">
      <c r="A99" s="5">
        <v>61.08</v>
      </c>
      <c r="B99" s="7">
        <v>0.91660464457479041</v>
      </c>
    </row>
    <row r="100" spans="1:2" x14ac:dyDescent="0.25">
      <c r="A100" s="8">
        <v>55.1</v>
      </c>
      <c r="B100" s="10">
        <v>0.86839153130853408</v>
      </c>
    </row>
    <row r="102" spans="1:2" ht="28.9" customHeight="1" x14ac:dyDescent="0.5">
      <c r="A102" s="1" t="s">
        <v>37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85</v>
      </c>
      <c r="B104" s="7">
        <v>1.2668702456908689</v>
      </c>
    </row>
    <row r="105" spans="1:2" x14ac:dyDescent="0.25">
      <c r="A105" s="5">
        <v>79.02</v>
      </c>
      <c r="B105" s="7">
        <v>1.138994919630661</v>
      </c>
    </row>
    <row r="106" spans="1:2" x14ac:dyDescent="0.25">
      <c r="A106" s="5">
        <v>73.039999999999992</v>
      </c>
      <c r="B106" s="7">
        <v>1.0111195935704529</v>
      </c>
    </row>
    <row r="107" spans="1:2" x14ac:dyDescent="0.25">
      <c r="A107" s="5">
        <v>67.06</v>
      </c>
      <c r="B107" s="7">
        <v>0.89700606329058596</v>
      </c>
    </row>
    <row r="108" spans="1:2" x14ac:dyDescent="0.25">
      <c r="A108" s="5">
        <v>61.08</v>
      </c>
      <c r="B108" s="7">
        <v>0.78420318022789359</v>
      </c>
    </row>
    <row r="109" spans="1:2" x14ac:dyDescent="0.25">
      <c r="A109" s="8">
        <v>55.1</v>
      </c>
      <c r="B109" s="10">
        <v>0.67305586033305065</v>
      </c>
    </row>
    <row r="111" spans="1:2" ht="28.9" customHeight="1" x14ac:dyDescent="0.5">
      <c r="A111" s="1" t="s">
        <v>38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85</v>
      </c>
      <c r="B113" s="7">
        <v>1.0534595868647969</v>
      </c>
    </row>
    <row r="114" spans="1:2" x14ac:dyDescent="0.25">
      <c r="A114" s="5">
        <v>80.016666666666666</v>
      </c>
      <c r="B114" s="7">
        <v>1.0321128768319789</v>
      </c>
    </row>
    <row r="115" spans="1:2" x14ac:dyDescent="0.25">
      <c r="A115" s="5">
        <v>75.033333333333331</v>
      </c>
      <c r="B115" s="7">
        <v>1.010766166799161</v>
      </c>
    </row>
    <row r="116" spans="1:2" x14ac:dyDescent="0.25">
      <c r="A116" s="5">
        <v>70.05</v>
      </c>
      <c r="B116" s="7">
        <v>0.99259727638729933</v>
      </c>
    </row>
    <row r="117" spans="1:2" x14ac:dyDescent="0.25">
      <c r="A117" s="5">
        <v>65.066666666666663</v>
      </c>
      <c r="B117" s="7">
        <v>0.9776619568178152</v>
      </c>
    </row>
    <row r="118" spans="1:2" x14ac:dyDescent="0.25">
      <c r="A118" s="5">
        <v>60.083333333333343</v>
      </c>
      <c r="B118" s="7">
        <v>0.96272663724833152</v>
      </c>
    </row>
    <row r="119" spans="1:2" x14ac:dyDescent="0.25">
      <c r="A119" s="8">
        <v>55.1</v>
      </c>
      <c r="B119" s="10">
        <v>0.95049152265020254</v>
      </c>
    </row>
  </sheetData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5:M183"/>
  <sheetViews>
    <sheetView workbookViewId="0">
      <selection activeCell="B28" sqref="B28: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8"/>
      <c r="B25" s="15"/>
      <c r="C25" s="15"/>
      <c r="D25" s="16"/>
    </row>
    <row r="28" spans="1:7" x14ac:dyDescent="0.25">
      <c r="A28" s="17" t="s">
        <v>12</v>
      </c>
      <c r="B28" s="30">
        <v>0.71</v>
      </c>
      <c r="C28" s="17" t="s">
        <v>13</v>
      </c>
      <c r="D28" s="17" t="s">
        <v>14</v>
      </c>
      <c r="E28" s="17"/>
      <c r="F28" s="17"/>
      <c r="G28" s="17"/>
    </row>
    <row r="29" spans="1:7" x14ac:dyDescent="0.25">
      <c r="A29" s="17" t="s">
        <v>39</v>
      </c>
      <c r="B29" s="30">
        <v>72.52</v>
      </c>
      <c r="C29" s="17" t="s">
        <v>11</v>
      </c>
      <c r="D29" s="17" t="s">
        <v>40</v>
      </c>
      <c r="E29" s="17"/>
      <c r="F29" s="17"/>
      <c r="G29" s="17"/>
    </row>
    <row r="31" spans="1:7" ht="31.5" hidden="1" x14ac:dyDescent="0.5">
      <c r="A31" s="1" t="s">
        <v>41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55.1</v>
      </c>
      <c r="B34" s="7">
        <v>1.2541061562879601</v>
      </c>
    </row>
    <row r="35" spans="1:2" hidden="1" x14ac:dyDescent="0.25">
      <c r="A35" s="5">
        <v>61.079999999999991</v>
      </c>
      <c r="B35" s="7">
        <v>1.2790887105198041</v>
      </c>
    </row>
    <row r="36" spans="1:2" hidden="1" x14ac:dyDescent="0.25">
      <c r="A36" s="5">
        <v>67.06</v>
      </c>
      <c r="B36" s="7">
        <v>1.3067862070684111</v>
      </c>
    </row>
    <row r="37" spans="1:2" hidden="1" x14ac:dyDescent="0.25">
      <c r="A37" s="5">
        <v>72.52</v>
      </c>
      <c r="B37" s="7">
        <v>1.3320752256562689</v>
      </c>
    </row>
    <row r="38" spans="1:2" hidden="1" x14ac:dyDescent="0.25">
      <c r="A38" s="5">
        <v>73.039999999999992</v>
      </c>
      <c r="B38" s="7">
        <v>1.3354394688896669</v>
      </c>
    </row>
    <row r="39" spans="1:2" hidden="1" x14ac:dyDescent="0.25">
      <c r="A39" s="5">
        <v>79.02</v>
      </c>
      <c r="B39" s="7">
        <v>1.3741282660737471</v>
      </c>
    </row>
    <row r="40" spans="1:2" hidden="1" x14ac:dyDescent="0.25">
      <c r="A40" s="8">
        <v>85</v>
      </c>
      <c r="B40" s="10">
        <v>1.4128170632578281</v>
      </c>
    </row>
    <row r="41" spans="1:2" hidden="1" x14ac:dyDescent="0.25"/>
    <row r="42" spans="1:2" ht="31.5" hidden="1" x14ac:dyDescent="0.5">
      <c r="A42" s="1" t="s">
        <v>42</v>
      </c>
      <c r="B42" s="1"/>
    </row>
    <row r="43" spans="1:2" hidden="1" x14ac:dyDescent="0.25">
      <c r="A43" s="2"/>
      <c r="B43" s="18" t="s">
        <v>16</v>
      </c>
    </row>
    <row r="44" spans="1:2" hidden="1" x14ac:dyDescent="0.25">
      <c r="A44" s="19" t="s">
        <v>17</v>
      </c>
      <c r="B44" s="20">
        <v>14</v>
      </c>
    </row>
    <row r="45" spans="1:2" hidden="1" x14ac:dyDescent="0.25">
      <c r="A45" s="5">
        <v>55.1</v>
      </c>
      <c r="B45" s="7">
        <v>2306.0940173526169</v>
      </c>
    </row>
    <row r="46" spans="1:2" hidden="1" x14ac:dyDescent="0.25">
      <c r="A46" s="5">
        <v>61.079999999999991</v>
      </c>
      <c r="B46" s="7">
        <v>2397.2543540661832</v>
      </c>
    </row>
    <row r="47" spans="1:2" hidden="1" x14ac:dyDescent="0.25">
      <c r="A47" s="5">
        <v>67.06</v>
      </c>
      <c r="B47" s="7">
        <v>2475.2741321657131</v>
      </c>
    </row>
    <row r="48" spans="1:2" hidden="1" x14ac:dyDescent="0.25">
      <c r="A48" s="5">
        <v>72.52</v>
      </c>
      <c r="B48" s="7">
        <v>2546.5095817348479</v>
      </c>
    </row>
    <row r="49" spans="1:13" hidden="1" x14ac:dyDescent="0.25">
      <c r="A49" s="5">
        <v>73.039999999999992</v>
      </c>
      <c r="B49" s="7">
        <v>2554.4179924460891</v>
      </c>
    </row>
    <row r="50" spans="1:13" hidden="1" x14ac:dyDescent="0.25">
      <c r="A50" s="5">
        <v>79.02</v>
      </c>
      <c r="B50" s="7">
        <v>2645.3647156253592</v>
      </c>
    </row>
    <row r="51" spans="1:13" hidden="1" x14ac:dyDescent="0.25">
      <c r="A51" s="8">
        <v>85</v>
      </c>
      <c r="B51" s="10">
        <v>2736.3114388046288</v>
      </c>
    </row>
    <row r="52" spans="1:13" hidden="1" x14ac:dyDescent="0.25"/>
    <row r="53" spans="1:13" ht="31.5" hidden="1" x14ac:dyDescent="0.5">
      <c r="A53" s="1" t="s">
        <v>43</v>
      </c>
      <c r="B53" s="1"/>
    </row>
    <row r="54" spans="1:13" hidden="1" x14ac:dyDescent="0.25">
      <c r="A54" s="2"/>
      <c r="B54" s="28" t="s">
        <v>16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18"/>
    </row>
    <row r="55" spans="1:13" hidden="1" x14ac:dyDescent="0.25">
      <c r="A55" s="19" t="s">
        <v>17</v>
      </c>
      <c r="B55" s="29">
        <v>15</v>
      </c>
      <c r="C55" s="29">
        <v>14.5</v>
      </c>
      <c r="D55" s="29">
        <v>14</v>
      </c>
      <c r="E55" s="29">
        <v>13.5</v>
      </c>
      <c r="F55" s="29">
        <v>13</v>
      </c>
      <c r="G55" s="29">
        <v>12</v>
      </c>
      <c r="H55" s="29">
        <v>11</v>
      </c>
      <c r="I55" s="29">
        <v>10</v>
      </c>
      <c r="J55" s="29">
        <v>9</v>
      </c>
      <c r="K55" s="29">
        <v>8</v>
      </c>
      <c r="L55" s="29">
        <v>7</v>
      </c>
      <c r="M55" s="20">
        <v>6</v>
      </c>
    </row>
    <row r="56" spans="1:13" hidden="1" x14ac:dyDescent="0.25">
      <c r="A56" s="5">
        <v>55.1</v>
      </c>
      <c r="B56" s="6">
        <v>1.1061190986081779</v>
      </c>
      <c r="C56" s="6">
        <v>1.1425761362644919</v>
      </c>
      <c r="D56" s="6">
        <v>1.184079779596964</v>
      </c>
      <c r="E56" s="6">
        <v>1.2319922158068839</v>
      </c>
      <c r="F56" s="6">
        <v>1.2878399652756809</v>
      </c>
      <c r="G56" s="6">
        <v>1.430269151416131</v>
      </c>
      <c r="H56" s="6">
        <v>1.626866164671791</v>
      </c>
      <c r="I56" s="6">
        <v>1.8957591625778529</v>
      </c>
      <c r="J56" s="6">
        <v>2.2577056335512</v>
      </c>
      <c r="K56" s="6">
        <v>2.73609239689043</v>
      </c>
      <c r="L56" s="6">
        <v>3.3569356027758261</v>
      </c>
      <c r="M56" s="7">
        <v>4.1488807322693741</v>
      </c>
    </row>
    <row r="57" spans="1:13" hidden="1" x14ac:dyDescent="0.25">
      <c r="A57" s="5">
        <v>61.079999999999991</v>
      </c>
      <c r="B57" s="6">
        <v>1.1226664963603319</v>
      </c>
      <c r="C57" s="6">
        <v>1.159913405120323</v>
      </c>
      <c r="D57" s="6">
        <v>1.2030428879971831</v>
      </c>
      <c r="E57" s="6">
        <v>1.2535199412916971</v>
      </c>
      <c r="F57" s="6">
        <v>1.3129738944847911</v>
      </c>
      <c r="G57" s="6">
        <v>1.466151484390934</v>
      </c>
      <c r="H57" s="6">
        <v>1.6788969571650669</v>
      </c>
      <c r="I57" s="6">
        <v>1.970160943138358</v>
      </c>
      <c r="J57" s="6">
        <v>2.3615234035236652</v>
      </c>
      <c r="K57" s="6">
        <v>2.8771936304155621</v>
      </c>
      <c r="L57" s="6">
        <v>3.5440102467903078</v>
      </c>
      <c r="M57" s="7">
        <v>4.3914412065058688</v>
      </c>
    </row>
    <row r="58" spans="1:13" hidden="1" x14ac:dyDescent="0.25">
      <c r="A58" s="5">
        <v>67.06</v>
      </c>
      <c r="B58" s="6">
        <v>1.141308812108371</v>
      </c>
      <c r="C58" s="6">
        <v>1.179942490990332</v>
      </c>
      <c r="D58" s="6">
        <v>1.225369790846019</v>
      </c>
      <c r="E58" s="6">
        <v>1.279158517075718</v>
      </c>
      <c r="F58" s="6">
        <v>1.3430408082598491</v>
      </c>
      <c r="G58" s="6">
        <v>1.508836305713618</v>
      </c>
      <c r="H58" s="6">
        <v>1.7399000554527551</v>
      </c>
      <c r="I58" s="6">
        <v>2.0560051606044061</v>
      </c>
      <c r="J58" s="6">
        <v>2.4795540551774038</v>
      </c>
      <c r="K58" s="6">
        <v>3.0355785040622991</v>
      </c>
      <c r="L58" s="6">
        <v>3.7517396030313259</v>
      </c>
      <c r="M58" s="7">
        <v>4.6583277787384274</v>
      </c>
    </row>
    <row r="59" spans="1:13" hidden="1" x14ac:dyDescent="0.25">
      <c r="A59" s="5">
        <v>72.52</v>
      </c>
      <c r="B59" s="6">
        <v>1.158330056921798</v>
      </c>
      <c r="C59" s="6">
        <v>1.198229917219471</v>
      </c>
      <c r="D59" s="6">
        <v>1.245755223881913</v>
      </c>
      <c r="E59" s="6">
        <v>1.3025676514872151</v>
      </c>
      <c r="F59" s="6">
        <v>1.3704932077935981</v>
      </c>
      <c r="G59" s="6">
        <v>1.547809403443025</v>
      </c>
      <c r="H59" s="6">
        <v>1.795598536498036</v>
      </c>
      <c r="I59" s="6">
        <v>2.1343846635081891</v>
      </c>
      <c r="J59" s="6">
        <v>2.5873211719047311</v>
      </c>
      <c r="K59" s="6">
        <v>3.1801907800006228</v>
      </c>
      <c r="L59" s="6">
        <v>3.9414055369905139</v>
      </c>
      <c r="M59" s="7">
        <v>4.902006822950761</v>
      </c>
    </row>
    <row r="60" spans="1:13" hidden="1" x14ac:dyDescent="0.25">
      <c r="A60" s="5">
        <v>73.039999999999992</v>
      </c>
      <c r="B60" s="6">
        <v>1.160513137899418</v>
      </c>
      <c r="C60" s="6">
        <v>1.2006626018991411</v>
      </c>
      <c r="D60" s="6">
        <v>1.2485301221987211</v>
      </c>
      <c r="E60" s="6">
        <v>1.305786313297941</v>
      </c>
      <c r="F60" s="6">
        <v>1.374266122876721</v>
      </c>
      <c r="G60" s="6">
        <v>1.553058054093152</v>
      </c>
      <c r="H60" s="6">
        <v>1.802872160889418</v>
      </c>
      <c r="I60" s="6">
        <v>2.1443040191886431</v>
      </c>
      <c r="J60" s="6">
        <v>2.6005785357956359</v>
      </c>
      <c r="K60" s="6">
        <v>3.197549948396921</v>
      </c>
      <c r="L60" s="6">
        <v>3.9637018255607099</v>
      </c>
      <c r="M60" s="7">
        <v>4.9301470667369216</v>
      </c>
    </row>
    <row r="61" spans="1:13" hidden="1" x14ac:dyDescent="0.25">
      <c r="A61" s="5">
        <v>79.02</v>
      </c>
      <c r="B61" s="6">
        <v>1.185618569142044</v>
      </c>
      <c r="C61" s="6">
        <v>1.228638475715355</v>
      </c>
      <c r="D61" s="6">
        <v>1.2804414528420121</v>
      </c>
      <c r="E61" s="6">
        <v>1.342800924121299</v>
      </c>
      <c r="F61" s="6">
        <v>1.4176546463326289</v>
      </c>
      <c r="G61" s="6">
        <v>1.613417536569604</v>
      </c>
      <c r="H61" s="6">
        <v>1.886518841390318</v>
      </c>
      <c r="I61" s="6">
        <v>2.2583766095138702</v>
      </c>
      <c r="J61" s="6">
        <v>2.753038220541046</v>
      </c>
      <c r="K61" s="6">
        <v>3.3971803849543449</v>
      </c>
      <c r="L61" s="6">
        <v>4.2201091441179566</v>
      </c>
      <c r="M61" s="7">
        <v>5.2537598702777766</v>
      </c>
    </row>
    <row r="62" spans="1:13" hidden="1" x14ac:dyDescent="0.25">
      <c r="A62" s="8">
        <v>85</v>
      </c>
      <c r="B62" s="9">
        <v>1.21072400038467</v>
      </c>
      <c r="C62" s="9">
        <v>1.256614349531568</v>
      </c>
      <c r="D62" s="9">
        <v>1.312352783485303</v>
      </c>
      <c r="E62" s="9">
        <v>1.3798155349446559</v>
      </c>
      <c r="F62" s="9">
        <v>1.461043169788538</v>
      </c>
      <c r="G62" s="9">
        <v>1.673777019046057</v>
      </c>
      <c r="H62" s="9">
        <v>1.970165521891218</v>
      </c>
      <c r="I62" s="9">
        <v>2.3724491998390969</v>
      </c>
      <c r="J62" s="9">
        <v>2.905497905286456</v>
      </c>
      <c r="K62" s="9">
        <v>3.5968108215117689</v>
      </c>
      <c r="L62" s="9">
        <v>4.4765164626752041</v>
      </c>
      <c r="M62" s="10">
        <v>5.5773726738186333</v>
      </c>
    </row>
    <row r="63" spans="1:13" hidden="1" x14ac:dyDescent="0.25"/>
    <row r="64" spans="1:13" ht="31.5" hidden="1" x14ac:dyDescent="0.5">
      <c r="A64" s="1" t="s">
        <v>44</v>
      </c>
      <c r="B64" s="1"/>
    </row>
    <row r="65" spans="1:13" hidden="1" x14ac:dyDescent="0.25">
      <c r="A65" s="2"/>
      <c r="B65" s="18" t="s">
        <v>16</v>
      </c>
    </row>
    <row r="66" spans="1:13" hidden="1" x14ac:dyDescent="0.25">
      <c r="A66" s="19" t="s">
        <v>17</v>
      </c>
      <c r="B66" s="20">
        <v>14</v>
      </c>
    </row>
    <row r="67" spans="1:13" hidden="1" x14ac:dyDescent="0.25">
      <c r="A67" s="5">
        <v>55.1</v>
      </c>
      <c r="B67" s="7">
        <v>1264.281786471719</v>
      </c>
    </row>
    <row r="68" spans="1:13" hidden="1" x14ac:dyDescent="0.25">
      <c r="A68" s="5">
        <v>61.079999999999991</v>
      </c>
      <c r="B68" s="7">
        <v>1334.474733747214</v>
      </c>
    </row>
    <row r="69" spans="1:13" hidden="1" x14ac:dyDescent="0.25">
      <c r="A69" s="5">
        <v>67.06</v>
      </c>
      <c r="B69" s="7">
        <v>1397.9413472347469</v>
      </c>
    </row>
    <row r="70" spans="1:13" hidden="1" x14ac:dyDescent="0.25">
      <c r="A70" s="5">
        <v>72.52</v>
      </c>
      <c r="B70" s="7">
        <v>1455.8891247668421</v>
      </c>
    </row>
    <row r="71" spans="1:13" hidden="1" x14ac:dyDescent="0.25">
      <c r="A71" s="5">
        <v>73.039999999999992</v>
      </c>
      <c r="B71" s="7">
        <v>1460.719978856361</v>
      </c>
    </row>
    <row r="72" spans="1:13" hidden="1" x14ac:dyDescent="0.25">
      <c r="A72" s="5">
        <v>79.02</v>
      </c>
      <c r="B72" s="7">
        <v>1516.2748008858241</v>
      </c>
    </row>
    <row r="73" spans="1:13" hidden="1" x14ac:dyDescent="0.25">
      <c r="A73" s="8">
        <v>85</v>
      </c>
      <c r="B73" s="10">
        <v>1571.8296229152879</v>
      </c>
    </row>
    <row r="74" spans="1:13" hidden="1" x14ac:dyDescent="0.25"/>
    <row r="75" spans="1:13" ht="31.5" hidden="1" x14ac:dyDescent="0.5">
      <c r="A75" s="1" t="s">
        <v>45</v>
      </c>
      <c r="B75" s="1"/>
    </row>
    <row r="76" spans="1:13" hidden="1" x14ac:dyDescent="0.25">
      <c r="A76" s="2"/>
      <c r="B76" s="28" t="s">
        <v>16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18"/>
    </row>
    <row r="77" spans="1:13" hidden="1" x14ac:dyDescent="0.25">
      <c r="A77" s="19" t="s">
        <v>17</v>
      </c>
      <c r="B77" s="29">
        <v>15</v>
      </c>
      <c r="C77" s="29">
        <v>14.5</v>
      </c>
      <c r="D77" s="29">
        <v>14</v>
      </c>
      <c r="E77" s="29">
        <v>13.5</v>
      </c>
      <c r="F77" s="29">
        <v>13</v>
      </c>
      <c r="G77" s="29">
        <v>12</v>
      </c>
      <c r="H77" s="29">
        <v>11</v>
      </c>
      <c r="I77" s="29">
        <v>10</v>
      </c>
      <c r="J77" s="29">
        <v>9</v>
      </c>
      <c r="K77" s="29">
        <v>8</v>
      </c>
      <c r="L77" s="29">
        <v>7</v>
      </c>
      <c r="M77" s="20">
        <v>6</v>
      </c>
    </row>
    <row r="78" spans="1:13" hidden="1" x14ac:dyDescent="0.25">
      <c r="A78" s="5">
        <v>55.1</v>
      </c>
      <c r="B78" s="6">
        <v>1.244287840355804</v>
      </c>
      <c r="C78" s="6">
        <v>1.289288065555978</v>
      </c>
      <c r="D78" s="6">
        <v>1.339285366395113</v>
      </c>
      <c r="E78" s="6">
        <v>1.395470218521764</v>
      </c>
      <c r="F78" s="6">
        <v>1.459156743650714</v>
      </c>
      <c r="G78" s="6">
        <v>1.614888798634238</v>
      </c>
      <c r="H78" s="6">
        <v>1.8193374490868719</v>
      </c>
      <c r="I78" s="6">
        <v>2.087126991074745</v>
      </c>
      <c r="J78" s="6">
        <v>2.4345708352977158</v>
      </c>
      <c r="K78" s="6">
        <v>2.879629618756645</v>
      </c>
      <c r="L78" s="6">
        <v>3.4419248380523899</v>
      </c>
      <c r="M78" s="7">
        <v>4.1428274725612351</v>
      </c>
    </row>
    <row r="79" spans="1:13" hidden="1" x14ac:dyDescent="0.25">
      <c r="A79" s="5">
        <v>61.079999999999991</v>
      </c>
      <c r="B79" s="6">
        <v>1.277244370059327</v>
      </c>
      <c r="C79" s="6">
        <v>1.323025661568545</v>
      </c>
      <c r="D79" s="6">
        <v>1.3747524107066571</v>
      </c>
      <c r="E79" s="6">
        <v>1.433732239257129</v>
      </c>
      <c r="F79" s="6">
        <v>1.5013960645240081</v>
      </c>
      <c r="G79" s="6">
        <v>1.6690901987543061</v>
      </c>
      <c r="H79" s="6">
        <v>1.8915817893092941</v>
      </c>
      <c r="I79" s="6">
        <v>2.1843006533097249</v>
      </c>
      <c r="J79" s="6">
        <v>2.5642083132742548</v>
      </c>
      <c r="K79" s="6">
        <v>3.0496580118068541</v>
      </c>
      <c r="L79" s="6">
        <v>3.6602837259371959</v>
      </c>
      <c r="M79" s="7">
        <v>4.4169414784997789</v>
      </c>
    </row>
    <row r="80" spans="1:13" hidden="1" x14ac:dyDescent="0.25">
      <c r="A80" s="5">
        <v>67.06</v>
      </c>
      <c r="B80" s="6">
        <v>1.311680041022423</v>
      </c>
      <c r="C80" s="6">
        <v>1.358685538672614</v>
      </c>
      <c r="D80" s="6">
        <v>1.4126778208401529</v>
      </c>
      <c r="E80" s="6">
        <v>1.4750846050540709</v>
      </c>
      <c r="F80" s="6">
        <v>1.5474575538940569</v>
      </c>
      <c r="G80" s="6">
        <v>1.7288992671776791</v>
      </c>
      <c r="H80" s="6">
        <v>1.97170206288913</v>
      </c>
      <c r="I80" s="6">
        <v>2.2921919364926762</v>
      </c>
      <c r="J80" s="6">
        <v>2.7080960600652539</v>
      </c>
      <c r="K80" s="6">
        <v>3.2382838060704811</v>
      </c>
      <c r="L80" s="6">
        <v>3.9024790590233711</v>
      </c>
      <c r="M80" s="7">
        <v>4.7209570443136606</v>
      </c>
    </row>
    <row r="81" spans="1:13" hidden="1" x14ac:dyDescent="0.25">
      <c r="A81" s="5">
        <v>72.52</v>
      </c>
      <c r="B81" s="6">
        <v>1.343121305814815</v>
      </c>
      <c r="C81" s="6">
        <v>1.391244556898068</v>
      </c>
      <c r="D81" s="6">
        <v>1.4473053692229101</v>
      </c>
      <c r="E81" s="6">
        <v>1.5128411129556261</v>
      </c>
      <c r="F81" s="6">
        <v>1.5895136963623631</v>
      </c>
      <c r="G81" s="6">
        <v>1.783507547042497</v>
      </c>
      <c r="H81" s="6">
        <v>2.0448553561576759</v>
      </c>
      <c r="I81" s="6">
        <v>2.390701368964065</v>
      </c>
      <c r="J81" s="6">
        <v>2.839471828874427</v>
      </c>
      <c r="K81" s="6">
        <v>3.4105073573546618</v>
      </c>
      <c r="L81" s="6">
        <v>4.1236139283629214</v>
      </c>
      <c r="M81" s="7">
        <v>4.9985364739698133</v>
      </c>
    </row>
    <row r="82" spans="1:13" hidden="1" x14ac:dyDescent="0.25">
      <c r="A82" s="5">
        <v>73.039999999999992</v>
      </c>
      <c r="B82" s="6">
        <v>1.346737274714364</v>
      </c>
      <c r="C82" s="6">
        <v>1.3951062513200241</v>
      </c>
      <c r="D82" s="6">
        <v>1.451519452546137</v>
      </c>
      <c r="E82" s="6">
        <v>1.517524915918733</v>
      </c>
      <c r="F82" s="6">
        <v>1.594795451349416</v>
      </c>
      <c r="G82" s="6">
        <v>1.7904148836347691</v>
      </c>
      <c r="H82" s="6">
        <v>2.0540393597761541</v>
      </c>
      <c r="I82" s="6">
        <v>2.4029120751608319</v>
      </c>
      <c r="J82" s="6">
        <v>2.8555644521136032</v>
      </c>
      <c r="K82" s="6">
        <v>3.4314477435354118</v>
      </c>
      <c r="L82" s="6">
        <v>4.1504806764341664</v>
      </c>
      <c r="M82" s="7">
        <v>5.0325148716220687</v>
      </c>
    </row>
    <row r="83" spans="1:13" hidden="1" x14ac:dyDescent="0.25">
      <c r="A83" s="5">
        <v>79.02</v>
      </c>
      <c r="B83" s="6">
        <v>1.3883209170591719</v>
      </c>
      <c r="C83" s="6">
        <v>1.4395157371725189</v>
      </c>
      <c r="D83" s="6">
        <v>1.499981410763257</v>
      </c>
      <c r="E83" s="6">
        <v>1.571388649994458</v>
      </c>
      <c r="F83" s="6">
        <v>1.6555356337005289</v>
      </c>
      <c r="G83" s="6">
        <v>1.869849254445896</v>
      </c>
      <c r="H83" s="6">
        <v>2.1596554013886502</v>
      </c>
      <c r="I83" s="6">
        <v>2.543335196423651</v>
      </c>
      <c r="J83" s="6">
        <v>3.0406296193641258</v>
      </c>
      <c r="K83" s="6">
        <v>3.6722621846140342</v>
      </c>
      <c r="L83" s="6">
        <v>4.459448279253488</v>
      </c>
      <c r="M83" s="7">
        <v>5.4232664446230077</v>
      </c>
    </row>
    <row r="84" spans="1:13" hidden="1" x14ac:dyDescent="0.25">
      <c r="A84" s="8">
        <v>85</v>
      </c>
      <c r="B84" s="9">
        <v>1.4299045594039801</v>
      </c>
      <c r="C84" s="9">
        <v>1.4839252230250131</v>
      </c>
      <c r="D84" s="9">
        <v>1.5484433689803769</v>
      </c>
      <c r="E84" s="9">
        <v>1.625252384070184</v>
      </c>
      <c r="F84" s="9">
        <v>1.716275816051642</v>
      </c>
      <c r="G84" s="9">
        <v>1.949283625257022</v>
      </c>
      <c r="H84" s="9">
        <v>2.2652714430011458</v>
      </c>
      <c r="I84" s="9">
        <v>2.6837583176864701</v>
      </c>
      <c r="J84" s="9">
        <v>3.2256947866146479</v>
      </c>
      <c r="K84" s="9">
        <v>3.9130766256926561</v>
      </c>
      <c r="L84" s="9">
        <v>4.7684158820728104</v>
      </c>
      <c r="M84" s="10">
        <v>5.8140180176239484</v>
      </c>
    </row>
    <row r="85" spans="1:13" hidden="1" x14ac:dyDescent="0.25"/>
    <row r="86" spans="1:13" ht="31.5" hidden="1" x14ac:dyDescent="0.5">
      <c r="A86" s="1" t="s">
        <v>15</v>
      </c>
      <c r="B86" s="1"/>
    </row>
    <row r="87" spans="1:13" hidden="1" x14ac:dyDescent="0.25">
      <c r="A87" s="2"/>
      <c r="B87" s="18" t="s">
        <v>16</v>
      </c>
    </row>
    <row r="88" spans="1:13" hidden="1" x14ac:dyDescent="0.25">
      <c r="A88" s="19" t="s">
        <v>17</v>
      </c>
      <c r="B88" s="20">
        <v>14</v>
      </c>
    </row>
    <row r="89" spans="1:13" hidden="1" x14ac:dyDescent="0.25">
      <c r="A89" s="5">
        <v>55.1</v>
      </c>
      <c r="B89" s="7">
        <v>3.291632011654486E-3</v>
      </c>
    </row>
    <row r="90" spans="1:13" hidden="1" x14ac:dyDescent="0.25">
      <c r="A90" s="5">
        <v>61.079999999999991</v>
      </c>
      <c r="B90" s="7">
        <v>3.83520662074329E-3</v>
      </c>
    </row>
    <row r="91" spans="1:13" hidden="1" x14ac:dyDescent="0.25">
      <c r="A91" s="5">
        <v>67.06</v>
      </c>
      <c r="B91" s="7">
        <v>4.3868778902161412E-3</v>
      </c>
    </row>
    <row r="92" spans="1:13" hidden="1" x14ac:dyDescent="0.25">
      <c r="A92" s="5">
        <v>72.52</v>
      </c>
      <c r="B92" s="7">
        <v>4.8905777449522181E-3</v>
      </c>
    </row>
    <row r="93" spans="1:13" hidden="1" x14ac:dyDescent="0.25">
      <c r="A93" s="5">
        <v>73.039999999999992</v>
      </c>
      <c r="B93" s="7">
        <v>4.9449589818007901E-3</v>
      </c>
    </row>
    <row r="94" spans="1:13" hidden="1" x14ac:dyDescent="0.25">
      <c r="A94" s="5">
        <v>79.02</v>
      </c>
      <c r="B94" s="7">
        <v>5.5703432055593518E-3</v>
      </c>
    </row>
    <row r="95" spans="1:13" hidden="1" x14ac:dyDescent="0.25">
      <c r="A95" s="8">
        <v>85</v>
      </c>
      <c r="B95" s="10">
        <v>6.1957274293179144E-3</v>
      </c>
    </row>
    <row r="96" spans="1:13" hidden="1" x14ac:dyDescent="0.25"/>
    <row r="97" spans="1:5" ht="31.5" hidden="1" x14ac:dyDescent="0.5">
      <c r="A97" s="1" t="s">
        <v>18</v>
      </c>
      <c r="B97" s="1"/>
    </row>
    <row r="98" spans="1:5" hidden="1" x14ac:dyDescent="0.25">
      <c r="A98" s="2"/>
      <c r="B98" s="18" t="s">
        <v>16</v>
      </c>
    </row>
    <row r="99" spans="1:5" hidden="1" x14ac:dyDescent="0.25">
      <c r="A99" s="19" t="s">
        <v>17</v>
      </c>
      <c r="B99" s="20">
        <v>14</v>
      </c>
    </row>
    <row r="100" spans="1:5" hidden="1" x14ac:dyDescent="0.25">
      <c r="A100" s="5">
        <v>55.1</v>
      </c>
      <c r="B100" s="21">
        <v>7.0026376690996101E-5</v>
      </c>
    </row>
    <row r="101" spans="1:5" hidden="1" x14ac:dyDescent="0.25">
      <c r="A101" s="5">
        <v>61.079999999999991</v>
      </c>
      <c r="B101" s="21">
        <v>7.6045822522621486E-5</v>
      </c>
    </row>
    <row r="102" spans="1:5" hidden="1" x14ac:dyDescent="0.25">
      <c r="A102" s="5">
        <v>67.06</v>
      </c>
      <c r="B102" s="21">
        <v>8.1416416222391603E-5</v>
      </c>
    </row>
    <row r="103" spans="1:5" hidden="1" x14ac:dyDescent="0.25">
      <c r="A103" s="5">
        <v>72.52</v>
      </c>
      <c r="B103" s="21">
        <v>8.6320001774355497E-5</v>
      </c>
    </row>
    <row r="104" spans="1:5" hidden="1" x14ac:dyDescent="0.25">
      <c r="A104" s="5">
        <v>73.039999999999992</v>
      </c>
      <c r="B104" s="21">
        <v>8.6909346690945853E-5</v>
      </c>
    </row>
    <row r="105" spans="1:5" hidden="1" x14ac:dyDescent="0.25">
      <c r="A105" s="5">
        <v>79.02</v>
      </c>
      <c r="B105" s="21">
        <v>9.3686813231735219E-5</v>
      </c>
    </row>
    <row r="106" spans="1:5" hidden="1" x14ac:dyDescent="0.25">
      <c r="A106" s="8">
        <v>85</v>
      </c>
      <c r="B106" s="22">
        <v>1.0046427977252439E-4</v>
      </c>
    </row>
    <row r="107" spans="1:5" hidden="1" x14ac:dyDescent="0.25"/>
    <row r="108" spans="1:5" ht="28.9" customHeight="1" x14ac:dyDescent="0.5">
      <c r="A108" s="1" t="s">
        <v>19</v>
      </c>
      <c r="B108" s="1"/>
    </row>
    <row r="109" spans="1:5" x14ac:dyDescent="0.25">
      <c r="A109" s="23"/>
      <c r="B109" s="24" t="s">
        <v>20</v>
      </c>
      <c r="C109" s="24"/>
      <c r="D109" s="24" t="s">
        <v>21</v>
      </c>
      <c r="E109" s="25"/>
    </row>
    <row r="110" spans="1:5" x14ac:dyDescent="0.25">
      <c r="A110" s="5" t="s">
        <v>22</v>
      </c>
      <c r="B110" s="26">
        <f ca="1">1000 * (FORECAST( B29, OFFSET(B89:B95,MATCH(B29,A89:A95,1)-1,0,2), OFFSET(A89:A95,MATCH(B29,A89:A95,1)-1,0,2) ))*B28</f>
        <v>3.4723101989160745</v>
      </c>
      <c r="C110" s="26" t="s">
        <v>23</v>
      </c>
      <c r="D110" s="26">
        <f ca="1">1000 * FORECAST( B29, OFFSET(B89:B95,MATCH(B29,A89:A95,1)-1,0,2), OFFSET(A89:A95,MATCH(B29,A89:A95,1)-1,0,2) )*B28 / 453592</f>
        <v>7.655139858983568E-6</v>
      </c>
      <c r="E110" s="21" t="s">
        <v>24</v>
      </c>
    </row>
    <row r="111" spans="1:5" x14ac:dyDescent="0.25">
      <c r="A111" s="5" t="s">
        <v>25</v>
      </c>
      <c r="B111" s="26">
        <f ca="1">(FORECAST( B29, OFFSET(B67:B73,MATCH(B29,A67:A73,1)-1,0,2), OFFSET(A67:A73,MATCH(B29,A67:A73,1)-1,0,2) ))*B28 / 60</f>
        <v>17.228021309740964</v>
      </c>
      <c r="C111" s="26" t="s">
        <v>26</v>
      </c>
      <c r="D111" s="26">
        <f ca="1">(FORECAST( B29, OFFSET(B67:B73,MATCH(B29,A67:A73,1)-1,0,2), OFFSET(A67:A73,MATCH(B29,A67:A73,1)-1,0,2) ))*B28 * 0.00220462 / 60</f>
        <v>3.798124033988113E-2</v>
      </c>
      <c r="E111" s="21" t="s">
        <v>27</v>
      </c>
    </row>
    <row r="112" spans="1:5" x14ac:dyDescent="0.25">
      <c r="A112" s="5" t="s">
        <v>28</v>
      </c>
      <c r="B112" s="26">
        <f ca="1">(FORECAST( B29, OFFSET(B45:B51,MATCH(B29,A45:A51,1)-1,0,2), OFFSET(A45:A51,MATCH(B29,A45:A51,1)-1,0,2) ))*B28 / 60</f>
        <v>30.133696717195694</v>
      </c>
      <c r="C112" s="26" t="s">
        <v>26</v>
      </c>
      <c r="D112" s="26">
        <f ca="1">(FORECAST( B29, OFFSET(B45:B51,MATCH(B29,A45:A51,1)-1,0,2), OFFSET(A45:A51,MATCH(B29,A45:A51,1)-1,0,2) ))*B28 * 0.00220462 / 60</f>
        <v>6.6433350456663973E-2</v>
      </c>
      <c r="E112" s="21" t="s">
        <v>27</v>
      </c>
    </row>
    <row r="113" spans="1:13" x14ac:dyDescent="0.25">
      <c r="A113" s="8" t="s">
        <v>29</v>
      </c>
      <c r="B113" s="27">
        <f ca="1">FORECAST( B29, OFFSET(B100:B106,MATCH(B29,A100:A106,1)-1,0,2), OFFSET(A100:A106,MATCH(B29,A100:A106,1)-1,0,2) )</f>
        <v>8.6320001774355484E-5</v>
      </c>
      <c r="C113" s="27" t="s">
        <v>30</v>
      </c>
      <c r="D113" s="27">
        <f ca="1">FORECAST( B29, OFFSET(B100:B106,MATCH(B29,A100:A106,1)-1,0,2), OFFSET(A100:A106,MATCH(B29,A100:A106,1)-1,0,2) )</f>
        <v>8.6320001774355484E-5</v>
      </c>
      <c r="E113" s="22" t="s">
        <v>30</v>
      </c>
    </row>
    <row r="116" spans="1:13" ht="31.5" hidden="1" x14ac:dyDescent="0.5">
      <c r="A116" s="1" t="s">
        <v>31</v>
      </c>
      <c r="B116" s="1"/>
    </row>
    <row r="117" spans="1:13" hidden="1" x14ac:dyDescent="0.25">
      <c r="A117" s="2"/>
      <c r="B117" s="28" t="s">
        <v>16</v>
      </c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18"/>
    </row>
    <row r="118" spans="1:13" hidden="1" x14ac:dyDescent="0.25">
      <c r="A118" s="19" t="s">
        <v>17</v>
      </c>
      <c r="B118" s="29">
        <v>15</v>
      </c>
      <c r="C118" s="29">
        <v>14.5</v>
      </c>
      <c r="D118" s="29">
        <v>14</v>
      </c>
      <c r="E118" s="29">
        <v>13.5</v>
      </c>
      <c r="F118" s="29">
        <v>13</v>
      </c>
      <c r="G118" s="29">
        <v>12</v>
      </c>
      <c r="H118" s="29">
        <v>11</v>
      </c>
      <c r="I118" s="29">
        <v>10</v>
      </c>
      <c r="J118" s="29">
        <v>9</v>
      </c>
      <c r="K118" s="29">
        <v>8</v>
      </c>
      <c r="L118" s="29">
        <v>7</v>
      </c>
      <c r="M118" s="20">
        <v>6</v>
      </c>
    </row>
    <row r="119" spans="1:13" hidden="1" x14ac:dyDescent="0.25">
      <c r="A119" s="5">
        <v>55.1</v>
      </c>
      <c r="B119" s="26">
        <v>1.1061190986081779</v>
      </c>
      <c r="C119" s="26">
        <v>1.1425761362644919</v>
      </c>
      <c r="D119" s="26">
        <v>1.184079779596964</v>
      </c>
      <c r="E119" s="26">
        <v>1.2319922158068839</v>
      </c>
      <c r="F119" s="26">
        <v>1.2878399652756809</v>
      </c>
      <c r="G119" s="26">
        <v>1.430269151416131</v>
      </c>
      <c r="H119" s="26">
        <v>1.626866164671791</v>
      </c>
      <c r="I119" s="26">
        <v>1.8957591625778529</v>
      </c>
      <c r="J119" s="26">
        <v>2.2577056335512</v>
      </c>
      <c r="K119" s="26">
        <v>2.73609239689043</v>
      </c>
      <c r="L119" s="26">
        <v>3.3569356027758261</v>
      </c>
      <c r="M119" s="21">
        <v>4.1488807322693741</v>
      </c>
    </row>
    <row r="120" spans="1:13" hidden="1" x14ac:dyDescent="0.25">
      <c r="A120" s="5">
        <v>61.079999999999991</v>
      </c>
      <c r="B120" s="26">
        <v>1.1226664963603319</v>
      </c>
      <c r="C120" s="26">
        <v>1.159913405120323</v>
      </c>
      <c r="D120" s="26">
        <v>1.2030428879971831</v>
      </c>
      <c r="E120" s="26">
        <v>1.2535199412916971</v>
      </c>
      <c r="F120" s="26">
        <v>1.3129738944847911</v>
      </c>
      <c r="G120" s="26">
        <v>1.466151484390934</v>
      </c>
      <c r="H120" s="26">
        <v>1.6788969571650669</v>
      </c>
      <c r="I120" s="26">
        <v>1.970160943138358</v>
      </c>
      <c r="J120" s="26">
        <v>2.3615234035236652</v>
      </c>
      <c r="K120" s="26">
        <v>2.8771936304155621</v>
      </c>
      <c r="L120" s="26">
        <v>3.5440102467903078</v>
      </c>
      <c r="M120" s="21">
        <v>4.3914412065058688</v>
      </c>
    </row>
    <row r="121" spans="1:13" hidden="1" x14ac:dyDescent="0.25">
      <c r="A121" s="5">
        <v>67.06</v>
      </c>
      <c r="B121" s="26">
        <v>1.141308812108371</v>
      </c>
      <c r="C121" s="26">
        <v>1.179942490990332</v>
      </c>
      <c r="D121" s="26">
        <v>1.225369790846019</v>
      </c>
      <c r="E121" s="26">
        <v>1.279158517075718</v>
      </c>
      <c r="F121" s="26">
        <v>1.3430408082598491</v>
      </c>
      <c r="G121" s="26">
        <v>1.508836305713618</v>
      </c>
      <c r="H121" s="26">
        <v>1.7399000554527551</v>
      </c>
      <c r="I121" s="26">
        <v>2.0560051606044061</v>
      </c>
      <c r="J121" s="26">
        <v>2.4795540551774038</v>
      </c>
      <c r="K121" s="26">
        <v>3.0355785040622991</v>
      </c>
      <c r="L121" s="26">
        <v>3.7517396030313259</v>
      </c>
      <c r="M121" s="21">
        <v>4.6583277787384274</v>
      </c>
    </row>
    <row r="122" spans="1:13" hidden="1" x14ac:dyDescent="0.25">
      <c r="A122" s="5">
        <v>72.52</v>
      </c>
      <c r="B122" s="26">
        <v>1.158330056921798</v>
      </c>
      <c r="C122" s="26">
        <v>1.198229917219471</v>
      </c>
      <c r="D122" s="26">
        <v>1.245755223881913</v>
      </c>
      <c r="E122" s="26">
        <v>1.3025676514872151</v>
      </c>
      <c r="F122" s="26">
        <v>1.3704932077935981</v>
      </c>
      <c r="G122" s="26">
        <v>1.547809403443025</v>
      </c>
      <c r="H122" s="26">
        <v>1.795598536498036</v>
      </c>
      <c r="I122" s="26">
        <v>2.1343846635081891</v>
      </c>
      <c r="J122" s="26">
        <v>2.5873211719047311</v>
      </c>
      <c r="K122" s="26">
        <v>3.1801907800006228</v>
      </c>
      <c r="L122" s="26">
        <v>3.9414055369905139</v>
      </c>
      <c r="M122" s="21">
        <v>4.902006822950761</v>
      </c>
    </row>
    <row r="123" spans="1:13" hidden="1" x14ac:dyDescent="0.25">
      <c r="A123" s="5">
        <v>73.039999999999992</v>
      </c>
      <c r="B123" s="26">
        <v>1.160513137899418</v>
      </c>
      <c r="C123" s="26">
        <v>1.2006626018991411</v>
      </c>
      <c r="D123" s="26">
        <v>1.2485301221987211</v>
      </c>
      <c r="E123" s="26">
        <v>1.305786313297941</v>
      </c>
      <c r="F123" s="26">
        <v>1.374266122876721</v>
      </c>
      <c r="G123" s="26">
        <v>1.553058054093152</v>
      </c>
      <c r="H123" s="26">
        <v>1.802872160889418</v>
      </c>
      <c r="I123" s="26">
        <v>2.1443040191886431</v>
      </c>
      <c r="J123" s="26">
        <v>2.6005785357956359</v>
      </c>
      <c r="K123" s="26">
        <v>3.197549948396921</v>
      </c>
      <c r="L123" s="26">
        <v>3.9637018255607099</v>
      </c>
      <c r="M123" s="21">
        <v>4.9301470667369216</v>
      </c>
    </row>
    <row r="124" spans="1:13" hidden="1" x14ac:dyDescent="0.25">
      <c r="A124" s="5">
        <v>79.02</v>
      </c>
      <c r="B124" s="26">
        <v>1.185618569142044</v>
      </c>
      <c r="C124" s="26">
        <v>1.228638475715355</v>
      </c>
      <c r="D124" s="26">
        <v>1.2804414528420121</v>
      </c>
      <c r="E124" s="26">
        <v>1.342800924121299</v>
      </c>
      <c r="F124" s="26">
        <v>1.4176546463326289</v>
      </c>
      <c r="G124" s="26">
        <v>1.613417536569604</v>
      </c>
      <c r="H124" s="26">
        <v>1.886518841390318</v>
      </c>
      <c r="I124" s="26">
        <v>2.2583766095138702</v>
      </c>
      <c r="J124" s="26">
        <v>2.753038220541046</v>
      </c>
      <c r="K124" s="26">
        <v>3.3971803849543449</v>
      </c>
      <c r="L124" s="26">
        <v>4.2201091441179566</v>
      </c>
      <c r="M124" s="21">
        <v>5.2537598702777766</v>
      </c>
    </row>
    <row r="125" spans="1:13" hidden="1" x14ac:dyDescent="0.25">
      <c r="A125" s="8">
        <v>85</v>
      </c>
      <c r="B125" s="27">
        <v>1.21072400038467</v>
      </c>
      <c r="C125" s="27">
        <v>1.256614349531568</v>
      </c>
      <c r="D125" s="27">
        <v>1.312352783485303</v>
      </c>
      <c r="E125" s="27">
        <v>1.3798155349446559</v>
      </c>
      <c r="F125" s="27">
        <v>1.461043169788538</v>
      </c>
      <c r="G125" s="27">
        <v>1.673777019046057</v>
      </c>
      <c r="H125" s="27">
        <v>1.970165521891218</v>
      </c>
      <c r="I125" s="27">
        <v>2.3724491998390969</v>
      </c>
      <c r="J125" s="27">
        <v>2.905497905286456</v>
      </c>
      <c r="K125" s="27">
        <v>3.5968108215117689</v>
      </c>
      <c r="L125" s="27">
        <v>4.4765164626752041</v>
      </c>
      <c r="M125" s="22">
        <v>5.5773726738186333</v>
      </c>
    </row>
    <row r="126" spans="1:13" hidden="1" x14ac:dyDescent="0.25"/>
    <row r="127" spans="1:13" ht="28.9" customHeight="1" x14ac:dyDescent="0.5">
      <c r="A127" s="1" t="s">
        <v>32</v>
      </c>
      <c r="B127" s="1"/>
    </row>
    <row r="128" spans="1:13" x14ac:dyDescent="0.25">
      <c r="A128" s="23" t="s">
        <v>16</v>
      </c>
      <c r="B128" s="25" t="s">
        <v>33</v>
      </c>
    </row>
    <row r="129" spans="1:2" x14ac:dyDescent="0.25">
      <c r="A129" s="5">
        <v>15</v>
      </c>
      <c r="B129" s="21">
        <f ca="1">(FORECAST( 72.52, OFFSET(B119:B125,MATCH(72.52,A119:A125,1)-1,0,2), OFFSET(A119:A125,MATCH(72.52,A119:A125,1)-1,0,2) )) / 1000</f>
        <v>1.1583300569217982E-3</v>
      </c>
    </row>
    <row r="130" spans="1:2" x14ac:dyDescent="0.25">
      <c r="A130" s="5">
        <v>14.5</v>
      </c>
      <c r="B130" s="21">
        <f ca="1">(FORECAST( 72.52, OFFSET(C119:C125,MATCH(72.52,A119:A125,1)-1,0,2), OFFSET(A119:A125,MATCH(72.52,A119:A125,1)-1,0,2) )) / 1000</f>
        <v>1.198229917219471E-3</v>
      </c>
    </row>
    <row r="131" spans="1:2" x14ac:dyDescent="0.25">
      <c r="A131" s="5">
        <v>14</v>
      </c>
      <c r="B131" s="21">
        <f ca="1">(FORECAST( 72.52, OFFSET(D119:D125,MATCH(72.52,A119:A125,1)-1,0,2), OFFSET(A119:A125,MATCH(72.52,A119:A125,1)-1,0,2) )) / 1000</f>
        <v>1.2457552238819129E-3</v>
      </c>
    </row>
    <row r="132" spans="1:2" x14ac:dyDescent="0.25">
      <c r="A132" s="5">
        <v>13.5</v>
      </c>
      <c r="B132" s="21">
        <f ca="1">(FORECAST( 72.52, OFFSET(E119:E125,MATCH(72.52,A119:A125,1)-1,0,2), OFFSET(A119:A125,MATCH(72.52,A119:A125,1)-1,0,2) )) / 1000</f>
        <v>1.302567651487215E-3</v>
      </c>
    </row>
    <row r="133" spans="1:2" x14ac:dyDescent="0.25">
      <c r="A133" s="5">
        <v>13</v>
      </c>
      <c r="B133" s="21">
        <f ca="1">(FORECAST( 72.52, OFFSET(F119:F125,MATCH(72.52,A119:A125,1)-1,0,2), OFFSET(A119:A125,MATCH(72.52,A119:A125,1)-1,0,2) )) / 1000</f>
        <v>1.3704932077935978E-3</v>
      </c>
    </row>
    <row r="134" spans="1:2" x14ac:dyDescent="0.25">
      <c r="A134" s="5">
        <v>12</v>
      </c>
      <c r="B134" s="21">
        <f ca="1">(FORECAST( 72.52, OFFSET(G119:G125,MATCH(72.52,A119:A125,1)-1,0,2), OFFSET(A119:A125,MATCH(72.52,A119:A125,1)-1,0,2) )) / 1000</f>
        <v>1.5478094034430247E-3</v>
      </c>
    </row>
    <row r="135" spans="1:2" x14ac:dyDescent="0.25">
      <c r="A135" s="5">
        <v>11</v>
      </c>
      <c r="B135" s="21">
        <f ca="1">(FORECAST( 72.52, OFFSET(H119:H125,MATCH(72.52,A119:A125,1)-1,0,2), OFFSET(A119:A125,MATCH(72.52,A119:A125,1)-1,0,2) )) / 1000</f>
        <v>1.7955985364980361E-3</v>
      </c>
    </row>
    <row r="136" spans="1:2" x14ac:dyDescent="0.25">
      <c r="A136" s="5">
        <v>10</v>
      </c>
      <c r="B136" s="21">
        <f ca="1">(FORECAST( 72.52, OFFSET(I119:I125,MATCH(72.52,A119:A125,1)-1,0,2), OFFSET(A119:A125,MATCH(72.52,A119:A125,1)-1,0,2) )) / 1000</f>
        <v>2.1343846635081885E-3</v>
      </c>
    </row>
    <row r="137" spans="1:2" x14ac:dyDescent="0.25">
      <c r="A137" s="5">
        <v>9</v>
      </c>
      <c r="B137" s="21">
        <f ca="1">(FORECAST( 72.52, OFFSET(J119:J125,MATCH(72.52,A119:A125,1)-1,0,2), OFFSET(A119:A125,MATCH(72.52,A119:A125,1)-1,0,2) )) / 1000</f>
        <v>2.587321171904731E-3</v>
      </c>
    </row>
    <row r="138" spans="1:2" x14ac:dyDescent="0.25">
      <c r="A138" s="5">
        <v>8</v>
      </c>
      <c r="B138" s="21">
        <f ca="1">(FORECAST( 72.52, OFFSET(K119:K125,MATCH(72.52,A119:A125,1)-1,0,2), OFFSET(A119:A125,MATCH(72.52,A119:A125,1)-1,0,2) )) / 1000</f>
        <v>3.180190780000623E-3</v>
      </c>
    </row>
    <row r="139" spans="1:2" x14ac:dyDescent="0.25">
      <c r="A139" s="5">
        <v>7</v>
      </c>
      <c r="B139" s="21">
        <f ca="1">(FORECAST( 72.52, OFFSET(L119:L125,MATCH(72.52,A119:A125,1)-1,0,2), OFFSET(A119:A125,MATCH(72.52,A119:A125,1)-1,0,2) )) / 1000</f>
        <v>3.9414055369905131E-3</v>
      </c>
    </row>
    <row r="140" spans="1:2" x14ac:dyDescent="0.25">
      <c r="A140" s="8">
        <v>6</v>
      </c>
      <c r="B140" s="22">
        <f ca="1">(FORECAST( 72.52, OFFSET(M119:M125,MATCH(72.52,A119:A125,1)-1,0,2), OFFSET(A119:A125,MATCH(72.52,A119:A125,1)-1,0,2) )) / 1000</f>
        <v>4.90200682295076E-3</v>
      </c>
    </row>
    <row r="142" spans="1:2" x14ac:dyDescent="0.25">
      <c r="A142" t="s">
        <v>46</v>
      </c>
    </row>
    <row r="144" spans="1:2" ht="28.9" customHeight="1" x14ac:dyDescent="0.5">
      <c r="A144" s="1" t="s">
        <v>34</v>
      </c>
      <c r="B144" s="1"/>
    </row>
    <row r="145" spans="1:2" x14ac:dyDescent="0.25">
      <c r="A145" s="23" t="s">
        <v>17</v>
      </c>
      <c r="B145" s="25" t="s">
        <v>35</v>
      </c>
    </row>
    <row r="146" spans="1:2" x14ac:dyDescent="0.25">
      <c r="A146" s="5">
        <v>85</v>
      </c>
      <c r="B146" s="7">
        <v>1</v>
      </c>
    </row>
    <row r="147" spans="1:2" x14ac:dyDescent="0.25">
      <c r="A147" s="5">
        <v>79.02</v>
      </c>
      <c r="B147" s="7">
        <v>1</v>
      </c>
    </row>
    <row r="148" spans="1:2" x14ac:dyDescent="0.25">
      <c r="A148" s="5">
        <v>73.039999999999992</v>
      </c>
      <c r="B148" s="7">
        <v>1</v>
      </c>
    </row>
    <row r="149" spans="1:2" x14ac:dyDescent="0.25">
      <c r="A149" s="5">
        <v>72.52</v>
      </c>
      <c r="B149" s="7">
        <v>1</v>
      </c>
    </row>
    <row r="150" spans="1:2" x14ac:dyDescent="0.25">
      <c r="A150" s="5">
        <v>67.06</v>
      </c>
      <c r="B150" s="7">
        <v>1</v>
      </c>
    </row>
    <row r="151" spans="1:2" x14ac:dyDescent="0.25">
      <c r="A151" s="5">
        <v>61.08</v>
      </c>
      <c r="B151" s="7">
        <v>1</v>
      </c>
    </row>
    <row r="152" spans="1:2" x14ac:dyDescent="0.25">
      <c r="A152" s="8">
        <v>55.1</v>
      </c>
      <c r="B152" s="10">
        <v>1</v>
      </c>
    </row>
    <row r="154" spans="1:2" ht="28.9" customHeight="1" x14ac:dyDescent="0.5">
      <c r="A154" s="1" t="s">
        <v>36</v>
      </c>
      <c r="B154" s="1"/>
    </row>
    <row r="155" spans="1:2" x14ac:dyDescent="0.25">
      <c r="A155" s="23" t="s">
        <v>17</v>
      </c>
      <c r="B155" s="25" t="s">
        <v>35</v>
      </c>
    </row>
    <row r="156" spans="1:2" x14ac:dyDescent="0.25">
      <c r="A156" s="5">
        <v>85</v>
      </c>
      <c r="B156" s="7">
        <v>1</v>
      </c>
    </row>
    <row r="157" spans="1:2" x14ac:dyDescent="0.25">
      <c r="A157" s="5">
        <v>79.02</v>
      </c>
      <c r="B157" s="7">
        <v>1</v>
      </c>
    </row>
    <row r="158" spans="1:2" x14ac:dyDescent="0.25">
      <c r="A158" s="5">
        <v>73.039999999999992</v>
      </c>
      <c r="B158" s="7">
        <v>1</v>
      </c>
    </row>
    <row r="159" spans="1:2" x14ac:dyDescent="0.25">
      <c r="A159" s="5">
        <v>72.52</v>
      </c>
      <c r="B159" s="7">
        <v>1</v>
      </c>
    </row>
    <row r="160" spans="1:2" x14ac:dyDescent="0.25">
      <c r="A160" s="5">
        <v>67.06</v>
      </c>
      <c r="B160" s="7">
        <v>1</v>
      </c>
    </row>
    <row r="161" spans="1:2" x14ac:dyDescent="0.25">
      <c r="A161" s="5">
        <v>61.08</v>
      </c>
      <c r="B161" s="7">
        <v>1</v>
      </c>
    </row>
    <row r="162" spans="1:2" x14ac:dyDescent="0.25">
      <c r="A162" s="8">
        <v>55.1</v>
      </c>
      <c r="B162" s="10">
        <v>1</v>
      </c>
    </row>
    <row r="164" spans="1:2" ht="28.9" customHeight="1" x14ac:dyDescent="0.5">
      <c r="A164" s="1" t="s">
        <v>37</v>
      </c>
      <c r="B164" s="1"/>
    </row>
    <row r="165" spans="1:2" x14ac:dyDescent="0.25">
      <c r="A165" s="23" t="s">
        <v>17</v>
      </c>
      <c r="B165" s="25" t="s">
        <v>35</v>
      </c>
    </row>
    <row r="166" spans="1:2" x14ac:dyDescent="0.25">
      <c r="A166" s="5">
        <v>85</v>
      </c>
      <c r="B166" s="7">
        <v>1</v>
      </c>
    </row>
    <row r="167" spans="1:2" x14ac:dyDescent="0.25">
      <c r="A167" s="5">
        <v>79.02</v>
      </c>
      <c r="B167" s="7">
        <v>1</v>
      </c>
    </row>
    <row r="168" spans="1:2" x14ac:dyDescent="0.25">
      <c r="A168" s="5">
        <v>73.039999999999992</v>
      </c>
      <c r="B168" s="7">
        <v>1</v>
      </c>
    </row>
    <row r="169" spans="1:2" x14ac:dyDescent="0.25">
      <c r="A169" s="5">
        <v>72.52</v>
      </c>
      <c r="B169" s="7">
        <v>1</v>
      </c>
    </row>
    <row r="170" spans="1:2" x14ac:dyDescent="0.25">
      <c r="A170" s="5">
        <v>67.06</v>
      </c>
      <c r="B170" s="7">
        <v>1</v>
      </c>
    </row>
    <row r="171" spans="1:2" x14ac:dyDescent="0.25">
      <c r="A171" s="5">
        <v>61.08</v>
      </c>
      <c r="B171" s="7">
        <v>1</v>
      </c>
    </row>
    <row r="172" spans="1:2" x14ac:dyDescent="0.25">
      <c r="A172" s="8">
        <v>55.1</v>
      </c>
      <c r="B172" s="10">
        <v>1</v>
      </c>
    </row>
    <row r="174" spans="1:2" ht="28.9" customHeight="1" x14ac:dyDescent="0.5">
      <c r="A174" s="1" t="s">
        <v>38</v>
      </c>
      <c r="B174" s="1"/>
    </row>
    <row r="175" spans="1:2" x14ac:dyDescent="0.25">
      <c r="A175" s="23" t="s">
        <v>17</v>
      </c>
      <c r="B175" s="25" t="s">
        <v>35</v>
      </c>
    </row>
    <row r="176" spans="1:2" x14ac:dyDescent="0.25">
      <c r="A176" s="5">
        <v>85</v>
      </c>
      <c r="B176" s="7">
        <v>1</v>
      </c>
    </row>
    <row r="177" spans="1:2" x14ac:dyDescent="0.25">
      <c r="A177" s="5">
        <v>80.016666666666666</v>
      </c>
      <c r="B177" s="7">
        <v>1</v>
      </c>
    </row>
    <row r="178" spans="1:2" x14ac:dyDescent="0.25">
      <c r="A178" s="5">
        <v>75.033333333333331</v>
      </c>
      <c r="B178" s="7">
        <v>1</v>
      </c>
    </row>
    <row r="179" spans="1:2" x14ac:dyDescent="0.25">
      <c r="A179" s="5">
        <v>72.52</v>
      </c>
      <c r="B179" s="7">
        <v>1</v>
      </c>
    </row>
    <row r="180" spans="1:2" x14ac:dyDescent="0.25">
      <c r="A180" s="5">
        <v>70.05</v>
      </c>
      <c r="B180" s="7">
        <v>1</v>
      </c>
    </row>
    <row r="181" spans="1:2" x14ac:dyDescent="0.25">
      <c r="A181" s="5">
        <v>65.066666666666663</v>
      </c>
      <c r="B181" s="7">
        <v>1</v>
      </c>
    </row>
    <row r="182" spans="1:2" x14ac:dyDescent="0.25">
      <c r="A182" s="5">
        <v>60.083333333333343</v>
      </c>
      <c r="B182" s="7">
        <v>1</v>
      </c>
    </row>
    <row r="183" spans="1:2" x14ac:dyDescent="0.25">
      <c r="A183" s="8">
        <v>55.1</v>
      </c>
      <c r="B183" s="10">
        <v>1</v>
      </c>
    </row>
  </sheetData>
  <sheetProtection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5:M119"/>
  <sheetViews>
    <sheetView workbookViewId="0">
      <selection activeCell="B29" sqref="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43.511299999999999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20</v>
      </c>
      <c r="B34" s="7">
        <v>4.6598443284841549E-4</v>
      </c>
    </row>
    <row r="35" spans="1:2" hidden="1" x14ac:dyDescent="0.25">
      <c r="A35" s="5">
        <v>30</v>
      </c>
      <c r="B35" s="7">
        <v>1.1275765400765639E-3</v>
      </c>
    </row>
    <row r="36" spans="1:2" hidden="1" x14ac:dyDescent="0.25">
      <c r="A36" s="5">
        <v>40</v>
      </c>
      <c r="B36" s="7">
        <v>1.9618028294333982E-3</v>
      </c>
    </row>
    <row r="37" spans="1:2" hidden="1" x14ac:dyDescent="0.25">
      <c r="A37" s="5">
        <v>50</v>
      </c>
      <c r="B37" s="7">
        <v>2.835303962126117E-3</v>
      </c>
    </row>
    <row r="38" spans="1:2" hidden="1" x14ac:dyDescent="0.25">
      <c r="A38" s="5">
        <v>60.000000000000007</v>
      </c>
      <c r="B38" s="7">
        <v>3.7355736824438469E-3</v>
      </c>
    </row>
    <row r="39" spans="1:2" hidden="1" x14ac:dyDescent="0.25">
      <c r="A39" s="8">
        <v>70</v>
      </c>
      <c r="B39" s="10">
        <v>4.6581008889201832E-3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20</v>
      </c>
      <c r="B44" s="21">
        <v>1.6280663018821249E-5</v>
      </c>
    </row>
    <row r="45" spans="1:2" hidden="1" x14ac:dyDescent="0.25">
      <c r="A45" s="5">
        <v>30</v>
      </c>
      <c r="B45" s="21">
        <v>3.587122911592422E-5</v>
      </c>
    </row>
    <row r="46" spans="1:2" hidden="1" x14ac:dyDescent="0.25">
      <c r="A46" s="5">
        <v>40</v>
      </c>
      <c r="B46" s="21">
        <v>5.1538453205914881E-5</v>
      </c>
    </row>
    <row r="47" spans="1:2" hidden="1" x14ac:dyDescent="0.25">
      <c r="A47" s="5">
        <v>50</v>
      </c>
      <c r="B47" s="21">
        <v>6.4311280784726363E-5</v>
      </c>
    </row>
    <row r="48" spans="1:2" hidden="1" x14ac:dyDescent="0.25">
      <c r="A48" s="5">
        <v>60.000000000000007</v>
      </c>
      <c r="B48" s="21">
        <v>7.5075882523331969E-5</v>
      </c>
    </row>
    <row r="49" spans="1:13" hidden="1" x14ac:dyDescent="0.25">
      <c r="A49" s="8">
        <v>70</v>
      </c>
      <c r="B49" s="22">
        <v>8.4056808442679821E-5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(0.00226851528215579)*B29</f>
        <v>1.6106458503306109</v>
      </c>
      <c r="C53" s="26" t="s">
        <v>23</v>
      </c>
      <c r="D53" s="26">
        <f>1000 * 0.00226851528215579*B29 / 453592</f>
        <v>3.5508691739065303E-6</v>
      </c>
      <c r="E53" s="21" t="s">
        <v>24</v>
      </c>
    </row>
    <row r="54" spans="1:13" x14ac:dyDescent="0.25">
      <c r="A54" s="5" t="s">
        <v>25</v>
      </c>
      <c r="B54" s="26">
        <f>(1107.81791979723)*B29 / 60</f>
        <v>13.109178717600553</v>
      </c>
      <c r="C54" s="26" t="s">
        <v>26</v>
      </c>
      <c r="D54" s="26">
        <f>(1107.81791979723)*B29 * 0.00220462 / 60</f>
        <v>2.8900757584396534E-2</v>
      </c>
      <c r="E54" s="21" t="s">
        <v>27</v>
      </c>
    </row>
    <row r="55" spans="1:13" x14ac:dyDescent="0.25">
      <c r="A55" s="5" t="s">
        <v>28</v>
      </c>
      <c r="B55" s="26">
        <f>(2081.59934137761)*B29 / 60</f>
        <v>24.632258872968386</v>
      </c>
      <c r="C55" s="26" t="s">
        <v>26</v>
      </c>
      <c r="D55" s="26">
        <f>(2081.59934137761)*B29 * 0.00220462 / 60</f>
        <v>5.4304770556523566E-2</v>
      </c>
      <c r="E55" s="21" t="s">
        <v>27</v>
      </c>
    </row>
    <row r="56" spans="1:13" x14ac:dyDescent="0.25">
      <c r="A56" s="8" t="s">
        <v>29</v>
      </c>
      <c r="B56" s="27">
        <f>0.0000560233761536629</f>
        <v>5.6023376153662901E-5</v>
      </c>
      <c r="C56" s="27" t="s">
        <v>30</v>
      </c>
      <c r="D56" s="27">
        <f>0.0000560233761536629</f>
        <v>5.6023376153662901E-5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6</v>
      </c>
      <c r="C61" s="29">
        <v>7</v>
      </c>
      <c r="D61" s="29">
        <v>8</v>
      </c>
      <c r="E61" s="29">
        <v>9</v>
      </c>
      <c r="F61" s="29">
        <v>10</v>
      </c>
      <c r="G61" s="29">
        <v>11</v>
      </c>
      <c r="H61" s="29">
        <v>12</v>
      </c>
      <c r="I61" s="29">
        <v>13</v>
      </c>
      <c r="J61" s="29">
        <v>13.5</v>
      </c>
      <c r="K61" s="29">
        <v>14</v>
      </c>
      <c r="L61" s="29">
        <v>14.5</v>
      </c>
      <c r="M61" s="20">
        <v>15</v>
      </c>
    </row>
    <row r="62" spans="1:13" hidden="1" x14ac:dyDescent="0.25">
      <c r="A62" s="5">
        <v>20</v>
      </c>
      <c r="B62" s="26">
        <v>3.1028959175024369</v>
      </c>
      <c r="C62" s="26">
        <v>2.5766463427842998</v>
      </c>
      <c r="D62" s="26">
        <v>2.1708662768243139</v>
      </c>
      <c r="E62" s="26">
        <v>1.861737796276004</v>
      </c>
      <c r="F62" s="26">
        <v>1.6280723086746001</v>
      </c>
      <c r="G62" s="26">
        <v>1.4513105524370129</v>
      </c>
      <c r="H62" s="26">
        <v>1.31552259686188</v>
      </c>
      <c r="I62" s="26">
        <v>1.207407842129512</v>
      </c>
      <c r="J62" s="26">
        <v>1.160290435298692</v>
      </c>
      <c r="K62" s="26">
        <v>1.1162950193019521</v>
      </c>
      <c r="L62" s="26">
        <v>1.0744985184723119</v>
      </c>
      <c r="M62" s="21">
        <v>1.0341421903229131</v>
      </c>
    </row>
    <row r="63" spans="1:13" hidden="1" x14ac:dyDescent="0.25">
      <c r="A63" s="5">
        <v>30</v>
      </c>
      <c r="B63" s="26">
        <v>3.3363761751883469</v>
      </c>
      <c r="C63" s="26">
        <v>2.7452917420298588</v>
      </c>
      <c r="D63" s="26">
        <v>2.2880985883664251</v>
      </c>
      <c r="E63" s="26">
        <v>1.9396034182830519</v>
      </c>
      <c r="F63" s="26">
        <v>1.6772422667464411</v>
      </c>
      <c r="G63" s="26">
        <v>1.481080499604988</v>
      </c>
      <c r="H63" s="26">
        <v>1.3338128135888041</v>
      </c>
      <c r="I63" s="26">
        <v>1.220763236309679</v>
      </c>
      <c r="J63" s="26">
        <v>1.173202954738177</v>
      </c>
      <c r="K63" s="26">
        <v>1.1298851262611349</v>
      </c>
      <c r="L63" s="26">
        <v>1.0897147536405041</v>
      </c>
      <c r="M63" s="21">
        <v>1.05176117281836</v>
      </c>
    </row>
    <row r="64" spans="1:13" hidden="1" x14ac:dyDescent="0.25">
      <c r="A64" s="5">
        <v>40</v>
      </c>
      <c r="B64" s="26">
        <v>3.626491701815731</v>
      </c>
      <c r="C64" s="26">
        <v>2.960794973038309</v>
      </c>
      <c r="D64" s="26">
        <v>2.443339012425191</v>
      </c>
      <c r="E64" s="26">
        <v>2.0475551514928561</v>
      </c>
      <c r="F64" s="26">
        <v>1.74950405263949</v>
      </c>
      <c r="G64" s="26">
        <v>1.527875709144962</v>
      </c>
      <c r="H64" s="26">
        <v>1.363989445170863</v>
      </c>
      <c r="I64" s="26">
        <v>1.2417939157604621</v>
      </c>
      <c r="J64" s="26">
        <v>1.192033088880647</v>
      </c>
      <c r="K64" s="26">
        <v>1.1478671068387569</v>
      </c>
      <c r="L64" s="26">
        <v>1.108029050825674</v>
      </c>
      <c r="M64" s="21">
        <v>1.071416335212412</v>
      </c>
    </row>
    <row r="65" spans="1:13" hidden="1" x14ac:dyDescent="0.25">
      <c r="A65" s="5">
        <v>50</v>
      </c>
      <c r="B65" s="26">
        <v>3.9638140828682058</v>
      </c>
      <c r="C65" s="26">
        <v>3.2158996117042449</v>
      </c>
      <c r="D65" s="26">
        <v>2.6312435849787472</v>
      </c>
      <c r="E65" s="26">
        <v>2.1819019616396709</v>
      </c>
      <c r="F65" s="26">
        <v>1.8425600315166779</v>
      </c>
      <c r="G65" s="26">
        <v>1.5905324153211191</v>
      </c>
      <c r="H65" s="26">
        <v>1.4057630646460579</v>
      </c>
      <c r="I65" s="26">
        <v>1.270825261966247</v>
      </c>
      <c r="J65" s="26">
        <v>1.217316299560893</v>
      </c>
      <c r="K65" s="26">
        <v>1.1709216206381561</v>
      </c>
      <c r="L65" s="26">
        <v>1.130202384817852</v>
      </c>
      <c r="M65" s="21">
        <v>1.0938840848999309</v>
      </c>
    </row>
    <row r="66" spans="1:13" hidden="1" x14ac:dyDescent="0.25">
      <c r="A66" s="5">
        <v>60.000000000000007</v>
      </c>
      <c r="B66" s="26">
        <v>4.3432409560023304</v>
      </c>
      <c r="C66" s="26">
        <v>3.5064939082049751</v>
      </c>
      <c r="D66" s="26">
        <v>2.8485890044057842</v>
      </c>
      <c r="E66" s="26">
        <v>2.3402068309841941</v>
      </c>
      <c r="F66" s="26">
        <v>1.9546573052013461</v>
      </c>
      <c r="G66" s="26">
        <v>1.6678796752000671</v>
      </c>
      <c r="H66" s="26">
        <v>1.458442520004898</v>
      </c>
      <c r="I66" s="26">
        <v>1.307543749522071</v>
      </c>
      <c r="J66" s="26">
        <v>1.248889563056456</v>
      </c>
      <c r="K66" s="26">
        <v>1.199010604539533</v>
      </c>
      <c r="L66" s="26">
        <v>1.1562961120200539</v>
      </c>
      <c r="M66" s="21">
        <v>1.1192996567269069</v>
      </c>
    </row>
    <row r="67" spans="1:13" hidden="1" x14ac:dyDescent="0.25">
      <c r="A67" s="8">
        <v>70</v>
      </c>
      <c r="B67" s="27">
        <v>4.7895395717758378</v>
      </c>
      <c r="C67" s="27">
        <v>3.8538674136247351</v>
      </c>
      <c r="D67" s="27">
        <v>3.1134466526444728</v>
      </c>
      <c r="E67" s="27">
        <v>2.537582502645964</v>
      </c>
      <c r="F67" s="27">
        <v>2.098209508321828</v>
      </c>
      <c r="G67" s="27">
        <v>1.7698915452463679</v>
      </c>
      <c r="H67" s="27">
        <v>1.5298218198756071</v>
      </c>
      <c r="I67" s="27">
        <v>1.357822869547253</v>
      </c>
      <c r="J67" s="27">
        <v>1.291763435604985</v>
      </c>
      <c r="K67" s="27">
        <v>1.236346562480731</v>
      </c>
      <c r="L67" s="27">
        <v>1.1897895666521761</v>
      </c>
      <c r="M67" s="22">
        <v>1.1504740977771399</v>
      </c>
    </row>
    <row r="68" spans="1:13" hidden="1" x14ac:dyDescent="0.25"/>
    <row r="69" spans="1:13" ht="28.9" customHeight="1" x14ac:dyDescent="0.5">
      <c r="A69" s="1" t="s">
        <v>47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6</v>
      </c>
      <c r="B71" s="21">
        <f ca="1">(FORECAST( 43.5113, OFFSET(B62:B67,MATCH(43.5113,A62:A67,1)-1,0,2), OFFSET(A62:A67,MATCH(43.5113,A62:A67,1)-1,0,2) )) / 1000</f>
        <v>3.744935709474686E-3</v>
      </c>
    </row>
    <row r="72" spans="1:13" x14ac:dyDescent="0.25">
      <c r="A72" s="5">
        <v>7</v>
      </c>
      <c r="B72" s="21">
        <f ca="1">(FORECAST( 43.5113, OFFSET(C62:C67,MATCH(43.5113,A62:A67,1)-1,0,2), OFFSET(A62:A67,MATCH(43.5113,A62:A67,1)-1,0,2) )) / 1000</f>
        <v>3.050369864813079E-3</v>
      </c>
    </row>
    <row r="73" spans="1:13" x14ac:dyDescent="0.25">
      <c r="A73" s="5">
        <v>8</v>
      </c>
      <c r="B73" s="21">
        <f ca="1">(FORECAST( 43.5113, OFFSET(D62:D67,MATCH(43.5113,A62:A67,1)-1,0,2), OFFSET(A62:A67,MATCH(43.5113,A62:A67,1)-1,0,2) )) / 1000</f>
        <v>2.5093179449859212E-3</v>
      </c>
    </row>
    <row r="74" spans="1:13" x14ac:dyDescent="0.25">
      <c r="A74" s="5">
        <v>9</v>
      </c>
      <c r="B74" s="21">
        <f ca="1">(FORECAST( 43.5113, OFFSET(E62:E67,MATCH(43.5113,A62:A67,1)-1,0,2), OFFSET(A62:A67,MATCH(43.5113,A62:A67,1)-1,0,2) )) / 1000</f>
        <v>2.0947283469397071E-3</v>
      </c>
    </row>
    <row r="75" spans="1:13" x14ac:dyDescent="0.25">
      <c r="A75" s="5">
        <v>10</v>
      </c>
      <c r="B75" s="21">
        <f ca="1">(FORECAST( 43.5113, OFFSET(F62:F67,MATCH(43.5113,A62:A67,1)-1,0,2), OFFSET(A62:A67,MATCH(43.5113,A62:A67,1)-1,0,2) )) / 1000</f>
        <v>1.782178798502637E-3</v>
      </c>
    </row>
    <row r="76" spans="1:13" x14ac:dyDescent="0.25">
      <c r="A76" s="5">
        <v>11</v>
      </c>
      <c r="B76" s="21">
        <f ca="1">(FORECAST( 43.5113, OFFSET(G62:G67,MATCH(43.5113,A62:A67,1)-1,0,2), OFFSET(A62:A67,MATCH(43.5113,A62:A67,1)-1,0,2) )) / 1000</f>
        <v>1.549876358384596E-3</v>
      </c>
    </row>
    <row r="77" spans="1:13" x14ac:dyDescent="0.25">
      <c r="A77" s="5">
        <v>12</v>
      </c>
      <c r="B77" s="21">
        <f ca="1">(FORECAST( 43.5113, OFFSET(H62:H67,MATCH(43.5113,A62:A67,1)-1,0,2), OFFSET(A62:A67,MATCH(43.5113,A62:A67,1)-1,0,2) )) / 1000</f>
        <v>1.3786574161771883E-3</v>
      </c>
    </row>
    <row r="78" spans="1:13" x14ac:dyDescent="0.25">
      <c r="A78" s="5">
        <v>13</v>
      </c>
      <c r="B78" s="21">
        <f ca="1">(FORECAST( 43.5113, OFFSET(I62:I67,MATCH(43.5113,A62:A67,1)-1,0,2), OFFSET(A62:A67,MATCH(43.5113,A62:A67,1)-1,0,2) )) / 1000</f>
        <v>1.2519876923536993E-3</v>
      </c>
    </row>
    <row r="79" spans="1:13" x14ac:dyDescent="0.25">
      <c r="A79" s="5">
        <v>13.5</v>
      </c>
      <c r="B79" s="21">
        <f ca="1">(FORECAST( 43.5113, OFFSET(J62:J67,MATCH(43.5113,A62:A67,1)-1,0,2), OFFSET(A62:A67,MATCH(43.5113,A62:A67,1)-1,0,2) )) / 1000</f>
        <v>1.2009107826468017E-3</v>
      </c>
    </row>
    <row r="80" spans="1:13" x14ac:dyDescent="0.25">
      <c r="A80" s="5">
        <v>14</v>
      </c>
      <c r="B80" s="21">
        <f ca="1">(FORECAST( 43.5113, OFFSET(K62:K67,MATCH(43.5113,A62:A67,1)-1,0,2), OFFSET(A62:A67,MATCH(43.5113,A62:A67,1)-1,0,2) )) / 1000</f>
        <v>1.1559622382691398E-3</v>
      </c>
    </row>
    <row r="81" spans="1:2" x14ac:dyDescent="0.25">
      <c r="A81" s="5">
        <v>14.5</v>
      </c>
      <c r="B81" s="21">
        <f ca="1">(FORECAST( 43.5113, OFFSET(L62:L67,MATCH(43.5113,A62:A67,1)-1,0,2), OFFSET(A62:A67,MATCH(43.5113,A62:A67,1)-1,0,2) )) / 1000</f>
        <v>1.1158147735903475E-3</v>
      </c>
    </row>
    <row r="82" spans="1:2" x14ac:dyDescent="0.25">
      <c r="A82" s="8">
        <v>15</v>
      </c>
      <c r="B82" s="22">
        <f ca="1">(FORECAST( 43.5113, OFFSET(M62:M67,MATCH(43.5113,A62:A67,1)-1,0,2), OFFSET(A62:A67,MATCH(43.5113,A62:A67,1)-1,0,2) )) / 1000</f>
        <v>1.0793054361601907E-3</v>
      </c>
    </row>
    <row r="84" spans="1:2" ht="28.9" customHeight="1" x14ac:dyDescent="0.5">
      <c r="A84" s="1" t="s">
        <v>48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20</v>
      </c>
      <c r="B86" s="7">
        <v>0.64861980507207206</v>
      </c>
    </row>
    <row r="87" spans="1:2" x14ac:dyDescent="0.25">
      <c r="A87" s="5">
        <v>30</v>
      </c>
      <c r="B87" s="7">
        <v>0.82777636245841946</v>
      </c>
    </row>
    <row r="88" spans="1:2" x14ac:dyDescent="0.25">
      <c r="A88" s="5">
        <v>40</v>
      </c>
      <c r="B88" s="7">
        <v>0.9552427332307214</v>
      </c>
    </row>
    <row r="89" spans="1:2" x14ac:dyDescent="0.25">
      <c r="A89" s="5">
        <v>50</v>
      </c>
      <c r="B89" s="7">
        <v>1.0541709511668591</v>
      </c>
    </row>
    <row r="90" spans="1:2" x14ac:dyDescent="0.25">
      <c r="A90" s="5">
        <v>60</v>
      </c>
      <c r="B90" s="7">
        <v>1.133399229825919</v>
      </c>
    </row>
    <row r="91" spans="1:2" x14ac:dyDescent="0.25">
      <c r="A91" s="8">
        <v>70</v>
      </c>
      <c r="B91" s="10">
        <v>1.195447909115672</v>
      </c>
    </row>
    <row r="93" spans="1:2" ht="28.9" customHeight="1" x14ac:dyDescent="0.5">
      <c r="A93" s="1" t="s">
        <v>49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20</v>
      </c>
      <c r="B95" s="7">
        <v>0.63859800008647705</v>
      </c>
    </row>
    <row r="96" spans="1:2" x14ac:dyDescent="0.25">
      <c r="A96" s="5">
        <v>30</v>
      </c>
      <c r="B96" s="7">
        <v>0.8075253642865553</v>
      </c>
    </row>
    <row r="97" spans="1:2" x14ac:dyDescent="0.25">
      <c r="A97" s="5">
        <v>40</v>
      </c>
      <c r="B97" s="7">
        <v>0.94997992877216719</v>
      </c>
    </row>
    <row r="98" spans="1:2" x14ac:dyDescent="0.25">
      <c r="A98" s="5">
        <v>50</v>
      </c>
      <c r="B98" s="7">
        <v>1.0752183871680181</v>
      </c>
    </row>
    <row r="99" spans="1:2" x14ac:dyDescent="0.25">
      <c r="A99" s="5">
        <v>60</v>
      </c>
      <c r="B99" s="7">
        <v>1.1870315336854</v>
      </c>
    </row>
    <row r="100" spans="1:2" x14ac:dyDescent="0.25">
      <c r="A100" s="8">
        <v>70</v>
      </c>
      <c r="B100" s="10">
        <v>1.2822546605399081</v>
      </c>
    </row>
    <row r="102" spans="1:2" ht="28.9" customHeight="1" x14ac:dyDescent="0.5">
      <c r="A102" s="1" t="s">
        <v>50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20</v>
      </c>
      <c r="B104" s="7">
        <v>0.20667021189885029</v>
      </c>
    </row>
    <row r="105" spans="1:2" x14ac:dyDescent="0.25">
      <c r="A105" s="5">
        <v>30</v>
      </c>
      <c r="B105" s="7">
        <v>0.50009499468752117</v>
      </c>
    </row>
    <row r="106" spans="1:2" x14ac:dyDescent="0.25">
      <c r="A106" s="5">
        <v>40</v>
      </c>
      <c r="B106" s="7">
        <v>0.87008530303126219</v>
      </c>
    </row>
    <row r="107" spans="1:2" x14ac:dyDescent="0.25">
      <c r="A107" s="5">
        <v>50</v>
      </c>
      <c r="B107" s="7">
        <v>1.2574945198670859</v>
      </c>
    </row>
    <row r="108" spans="1:2" x14ac:dyDescent="0.25">
      <c r="A108" s="5">
        <v>60</v>
      </c>
      <c r="B108" s="7">
        <v>1.6567759566457021</v>
      </c>
    </row>
    <row r="109" spans="1:2" x14ac:dyDescent="0.25">
      <c r="A109" s="8">
        <v>70</v>
      </c>
      <c r="B109" s="10">
        <v>2.0659288806596678</v>
      </c>
    </row>
    <row r="111" spans="1:2" ht="28.9" customHeight="1" x14ac:dyDescent="0.5">
      <c r="A111" s="1" t="s">
        <v>51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20</v>
      </c>
      <c r="B113" s="7">
        <v>0.96717490891935254</v>
      </c>
    </row>
    <row r="114" spans="1:2" x14ac:dyDescent="0.25">
      <c r="A114" s="5">
        <v>28.333333333333339</v>
      </c>
      <c r="B114" s="7">
        <v>0.97663793468050397</v>
      </c>
    </row>
    <row r="115" spans="1:2" x14ac:dyDescent="0.25">
      <c r="A115" s="5">
        <v>36.666666666666671</v>
      </c>
      <c r="B115" s="7">
        <v>0.98933615690272436</v>
      </c>
    </row>
    <row r="116" spans="1:2" x14ac:dyDescent="0.25">
      <c r="A116" s="5">
        <v>45</v>
      </c>
      <c r="B116" s="7">
        <v>1.0033273331643811</v>
      </c>
    </row>
    <row r="117" spans="1:2" x14ac:dyDescent="0.25">
      <c r="A117" s="5">
        <v>53.333333333333343</v>
      </c>
      <c r="B117" s="7">
        <v>1.0219554837813249</v>
      </c>
    </row>
    <row r="118" spans="1:2" x14ac:dyDescent="0.25">
      <c r="A118" s="5">
        <v>61.666666666666671</v>
      </c>
      <c r="B118" s="7">
        <v>1.044232351098952</v>
      </c>
    </row>
    <row r="119" spans="1:2" x14ac:dyDescent="0.25">
      <c r="A119" s="8">
        <v>70</v>
      </c>
      <c r="B119" s="10">
        <v>1.071189383885093</v>
      </c>
    </row>
  </sheetData>
  <sheetProtection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5:M119"/>
  <sheetViews>
    <sheetView workbookViewId="0">
      <selection activeCell="B29" sqref="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55.1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40</v>
      </c>
      <c r="B34" s="7">
        <v>1.9618028294333982E-3</v>
      </c>
    </row>
    <row r="35" spans="1:2" hidden="1" x14ac:dyDescent="0.25">
      <c r="A35" s="5">
        <v>46</v>
      </c>
      <c r="B35" s="7">
        <v>2.4773996095548479E-3</v>
      </c>
    </row>
    <row r="36" spans="1:2" hidden="1" x14ac:dyDescent="0.25">
      <c r="A36" s="5">
        <v>52</v>
      </c>
      <c r="B36" s="7">
        <v>3.014256138411752E-3</v>
      </c>
    </row>
    <row r="37" spans="1:2" hidden="1" x14ac:dyDescent="0.25">
      <c r="A37" s="5">
        <v>58</v>
      </c>
      <c r="B37" s="7">
        <v>3.5511126672686561E-3</v>
      </c>
    </row>
    <row r="38" spans="1:2" hidden="1" x14ac:dyDescent="0.25">
      <c r="A38" s="5">
        <v>63.999999999999993</v>
      </c>
      <c r="B38" s="7">
        <v>4.1045845650343801E-3</v>
      </c>
    </row>
    <row r="39" spans="1:2" hidden="1" x14ac:dyDescent="0.25">
      <c r="A39" s="8">
        <v>70</v>
      </c>
      <c r="B39" s="10">
        <v>4.6581008889201832E-3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40</v>
      </c>
      <c r="B44" s="21">
        <v>5.1538453205914881E-5</v>
      </c>
    </row>
    <row r="45" spans="1:2" hidden="1" x14ac:dyDescent="0.25">
      <c r="A45" s="5">
        <v>46</v>
      </c>
      <c r="B45" s="21">
        <v>5.9828852622946682E-5</v>
      </c>
    </row>
    <row r="46" spans="1:2" hidden="1" x14ac:dyDescent="0.25">
      <c r="A46" s="5">
        <v>52</v>
      </c>
      <c r="B46" s="21">
        <v>6.655249486561643E-5</v>
      </c>
    </row>
    <row r="47" spans="1:2" hidden="1" x14ac:dyDescent="0.25">
      <c r="A47" s="5">
        <v>58</v>
      </c>
      <c r="B47" s="21">
        <v>7.3276137108286172E-5</v>
      </c>
    </row>
    <row r="48" spans="1:2" hidden="1" x14ac:dyDescent="0.25">
      <c r="A48" s="5">
        <v>63.999999999999993</v>
      </c>
      <c r="B48" s="21">
        <v>7.8668252891071162E-5</v>
      </c>
    </row>
    <row r="49" spans="1:13" hidden="1" x14ac:dyDescent="0.25">
      <c r="A49" s="8">
        <v>70</v>
      </c>
      <c r="B49" s="22">
        <v>8.4056808442679821E-5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(0.00329163201165448)*B29</f>
        <v>2.3370587282746804</v>
      </c>
      <c r="C53" s="26" t="s">
        <v>23</v>
      </c>
      <c r="D53" s="26">
        <f>1000 * 0.00329163201165448*B29 / 453592</f>
        <v>5.1523367437580036E-6</v>
      </c>
      <c r="E53" s="21" t="s">
        <v>24</v>
      </c>
    </row>
    <row r="54" spans="1:13" x14ac:dyDescent="0.25">
      <c r="A54" s="5" t="s">
        <v>25</v>
      </c>
      <c r="B54" s="26">
        <f>(1264.28178647171)*B29 / 60</f>
        <v>14.960667806581901</v>
      </c>
      <c r="C54" s="26" t="s">
        <v>26</v>
      </c>
      <c r="D54" s="26">
        <f>(1264.28178647171)*B29 * 0.00220462 / 60</f>
        <v>3.2982587459746589E-2</v>
      </c>
      <c r="E54" s="21" t="s">
        <v>27</v>
      </c>
    </row>
    <row r="55" spans="1:13" x14ac:dyDescent="0.25">
      <c r="A55" s="5" t="s">
        <v>28</v>
      </c>
      <c r="B55" s="26">
        <f>(2306.09401735261)*B29 / 60</f>
        <v>27.288779205339218</v>
      </c>
      <c r="C55" s="26" t="s">
        <v>26</v>
      </c>
      <c r="D55" s="26">
        <f>(2306.09401735261)*B29 * 0.00220462 / 60</f>
        <v>6.0161388411674947E-2</v>
      </c>
      <c r="E55" s="21" t="s">
        <v>27</v>
      </c>
    </row>
    <row r="56" spans="1:13" x14ac:dyDescent="0.25">
      <c r="A56" s="8" t="s">
        <v>29</v>
      </c>
      <c r="B56" s="27">
        <f>0.0000700263766909958</f>
        <v>7.0026376690995802E-5</v>
      </c>
      <c r="C56" s="27" t="s">
        <v>30</v>
      </c>
      <c r="D56" s="27">
        <f>0.0000700263766909958</f>
        <v>7.0026376690995802E-5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6</v>
      </c>
      <c r="C61" s="29">
        <v>7</v>
      </c>
      <c r="D61" s="29">
        <v>8</v>
      </c>
      <c r="E61" s="29">
        <v>9</v>
      </c>
      <c r="F61" s="29">
        <v>10</v>
      </c>
      <c r="G61" s="29">
        <v>11</v>
      </c>
      <c r="H61" s="29">
        <v>12</v>
      </c>
      <c r="I61" s="29">
        <v>13</v>
      </c>
      <c r="J61" s="29">
        <v>13.5</v>
      </c>
      <c r="K61" s="29">
        <v>14</v>
      </c>
      <c r="L61" s="29">
        <v>14.5</v>
      </c>
      <c r="M61" s="20">
        <v>15</v>
      </c>
    </row>
    <row r="62" spans="1:13" hidden="1" x14ac:dyDescent="0.25">
      <c r="A62" s="5">
        <v>40</v>
      </c>
      <c r="B62" s="26">
        <v>3.626491701815731</v>
      </c>
      <c r="C62" s="26">
        <v>2.960794973038309</v>
      </c>
      <c r="D62" s="26">
        <v>2.443339012425191</v>
      </c>
      <c r="E62" s="26">
        <v>2.0475551514928561</v>
      </c>
      <c r="F62" s="26">
        <v>1.74950405263949</v>
      </c>
      <c r="G62" s="26">
        <v>1.527875709144962</v>
      </c>
      <c r="H62" s="26">
        <v>1.363989445170863</v>
      </c>
      <c r="I62" s="26">
        <v>1.2417939157604621</v>
      </c>
      <c r="J62" s="26">
        <v>1.192033088880647</v>
      </c>
      <c r="K62" s="26">
        <v>1.1478671068387569</v>
      </c>
      <c r="L62" s="26">
        <v>1.108029050825674</v>
      </c>
      <c r="M62" s="21">
        <v>1.071416335212412</v>
      </c>
    </row>
    <row r="63" spans="1:13" hidden="1" x14ac:dyDescent="0.25">
      <c r="A63" s="5">
        <v>46</v>
      </c>
      <c r="B63" s="26">
        <v>3.8186637696123871</v>
      </c>
      <c r="C63" s="26">
        <v>3.105283148118692</v>
      </c>
      <c r="D63" s="26">
        <v>2.5490092226950738</v>
      </c>
      <c r="E63" s="26">
        <v>2.1224481013169019</v>
      </c>
      <c r="F63" s="26">
        <v>1.800835222841247</v>
      </c>
      <c r="G63" s="26">
        <v>1.562035357006867</v>
      </c>
      <c r="H63" s="26">
        <v>1.3865426044342359</v>
      </c>
      <c r="I63" s="26">
        <v>1.257480396625513</v>
      </c>
      <c r="J63" s="26">
        <v>1.205805777015017</v>
      </c>
      <c r="K63" s="26">
        <v>1.1606014959645821</v>
      </c>
      <c r="L63" s="26">
        <v>1.120497481722448</v>
      </c>
      <c r="M63" s="21">
        <v>1.084287995716992</v>
      </c>
    </row>
    <row r="64" spans="1:13" hidden="1" x14ac:dyDescent="0.25">
      <c r="A64" s="5">
        <v>52</v>
      </c>
      <c r="B64" s="26">
        <v>4.0363892394961152</v>
      </c>
      <c r="C64" s="26">
        <v>3.271207843497022</v>
      </c>
      <c r="D64" s="26">
        <v>2.6723607661205828</v>
      </c>
      <c r="E64" s="26">
        <v>2.211628891801054</v>
      </c>
      <c r="F64" s="26">
        <v>1.863422435854394</v>
      </c>
      <c r="G64" s="26">
        <v>1.604780944478245</v>
      </c>
      <c r="H64" s="26">
        <v>1.415373294751969</v>
      </c>
      <c r="I64" s="26">
        <v>1.277497694636613</v>
      </c>
      <c r="J64" s="26">
        <v>1.223071560833831</v>
      </c>
      <c r="K64" s="26">
        <v>1.176081682974943</v>
      </c>
      <c r="L64" s="26">
        <v>1.1350548363655539</v>
      </c>
      <c r="M64" s="21">
        <v>1.0986821294914</v>
      </c>
    </row>
    <row r="65" spans="1:13" hidden="1" x14ac:dyDescent="0.25">
      <c r="A65" s="5">
        <v>58</v>
      </c>
      <c r="B65" s="26">
        <v>4.2541147093798424</v>
      </c>
      <c r="C65" s="26">
        <v>3.437132538875352</v>
      </c>
      <c r="D65" s="26">
        <v>2.7957123095460932</v>
      </c>
      <c r="E65" s="26">
        <v>2.300809682285208</v>
      </c>
      <c r="F65" s="26">
        <v>1.9260096488675409</v>
      </c>
      <c r="G65" s="26">
        <v>1.647526531949624</v>
      </c>
      <c r="H65" s="26">
        <v>1.4442039850697019</v>
      </c>
      <c r="I65" s="26">
        <v>1.2975149926477121</v>
      </c>
      <c r="J65" s="26">
        <v>1.240337344652644</v>
      </c>
      <c r="K65" s="26">
        <v>1.191561869985305</v>
      </c>
      <c r="L65" s="26">
        <v>1.1496121910086601</v>
      </c>
      <c r="M65" s="21">
        <v>1.1130762632658091</v>
      </c>
    </row>
    <row r="66" spans="1:13" hidden="1" x14ac:dyDescent="0.25">
      <c r="A66" s="5">
        <v>63.999999999999993</v>
      </c>
      <c r="B66" s="26">
        <v>4.5217604023117328</v>
      </c>
      <c r="C66" s="26">
        <v>3.6454433103728778</v>
      </c>
      <c r="D66" s="26">
        <v>2.9545320637012589</v>
      </c>
      <c r="E66" s="26">
        <v>2.4191570996489018</v>
      </c>
      <c r="F66" s="26">
        <v>2.0120781864495378</v>
      </c>
      <c r="G66" s="26">
        <v>1.7086844232185869</v>
      </c>
      <c r="H66" s="26">
        <v>1.486994239953181</v>
      </c>
      <c r="I66" s="26">
        <v>1.3276553975321439</v>
      </c>
      <c r="J66" s="26">
        <v>1.2660391120758669</v>
      </c>
      <c r="K66" s="26">
        <v>1.2139449877160129</v>
      </c>
      <c r="L66" s="26">
        <v>1.1696934938729029</v>
      </c>
      <c r="M66" s="21">
        <v>1.1317694331470001</v>
      </c>
    </row>
    <row r="67" spans="1:13" hidden="1" x14ac:dyDescent="0.25">
      <c r="A67" s="8">
        <v>70</v>
      </c>
      <c r="B67" s="27">
        <v>4.7895395717758378</v>
      </c>
      <c r="C67" s="27">
        <v>3.8538674136247351</v>
      </c>
      <c r="D67" s="27">
        <v>3.1134466526444728</v>
      </c>
      <c r="E67" s="27">
        <v>2.537582502645964</v>
      </c>
      <c r="F67" s="27">
        <v>2.098209508321828</v>
      </c>
      <c r="G67" s="27">
        <v>1.7698915452463679</v>
      </c>
      <c r="H67" s="27">
        <v>1.5298218198756071</v>
      </c>
      <c r="I67" s="27">
        <v>1.357822869547253</v>
      </c>
      <c r="J67" s="27">
        <v>1.291763435604985</v>
      </c>
      <c r="K67" s="27">
        <v>1.236346562480731</v>
      </c>
      <c r="L67" s="27">
        <v>1.1897895666521761</v>
      </c>
      <c r="M67" s="22">
        <v>1.1504740977771399</v>
      </c>
    </row>
    <row r="68" spans="1:13" hidden="1" x14ac:dyDescent="0.25"/>
    <row r="69" spans="1:13" ht="28.9" customHeight="1" x14ac:dyDescent="0.5">
      <c r="A69" s="1" t="s">
        <v>47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6</v>
      </c>
      <c r="B71" s="21">
        <f ca="1">(FORECAST( 55.1, OFFSET(B62:B67,MATCH(55.1,A62:A67,1)-1,0,2), OFFSET(A62:A67,MATCH(55.1,A62:A67,1)-1,0,2) )) / 1000</f>
        <v>4.1488807322693742E-3</v>
      </c>
    </row>
    <row r="72" spans="1:13" x14ac:dyDescent="0.25">
      <c r="A72" s="5">
        <v>7</v>
      </c>
      <c r="B72" s="21">
        <f ca="1">(FORECAST( 55.1, OFFSET(C62:C67,MATCH(55.1,A62:A67,1)-1,0,2), OFFSET(A62:A67,MATCH(55.1,A62:A67,1)-1,0,2) )) / 1000</f>
        <v>3.3569356027758259E-3</v>
      </c>
    </row>
    <row r="73" spans="1:13" x14ac:dyDescent="0.25">
      <c r="A73" s="5">
        <v>8</v>
      </c>
      <c r="B73" s="21">
        <f ca="1">(FORECAST( 55.1, OFFSET(D62:D67,MATCH(55.1,A62:A67,1)-1,0,2), OFFSET(A62:A67,MATCH(55.1,A62:A67,1)-1,0,2) )) / 1000</f>
        <v>2.7360923968904301E-3</v>
      </c>
    </row>
    <row r="74" spans="1:13" x14ac:dyDescent="0.25">
      <c r="A74" s="5">
        <v>9</v>
      </c>
      <c r="B74" s="21">
        <f ca="1">(FORECAST( 55.1, OFFSET(E62:E67,MATCH(55.1,A62:A67,1)-1,0,2), OFFSET(A62:A67,MATCH(55.1,A62:A67,1)-1,0,2) )) / 1000</f>
        <v>2.2577056335512003E-3</v>
      </c>
    </row>
    <row r="75" spans="1:13" x14ac:dyDescent="0.25">
      <c r="A75" s="5">
        <v>10</v>
      </c>
      <c r="B75" s="21">
        <f ca="1">(FORECAST( 55.1, OFFSET(F62:F67,MATCH(55.1,A62:A67,1)-1,0,2), OFFSET(A62:A67,MATCH(55.1,A62:A67,1)-1,0,2) )) / 1000</f>
        <v>1.8957591625778534E-3</v>
      </c>
    </row>
    <row r="76" spans="1:13" x14ac:dyDescent="0.25">
      <c r="A76" s="5">
        <v>11</v>
      </c>
      <c r="B76" s="21">
        <f ca="1">(FORECAST( 55.1, OFFSET(G62:G67,MATCH(55.1,A62:A67,1)-1,0,2), OFFSET(A62:A67,MATCH(55.1,A62:A67,1)-1,0,2) )) / 1000</f>
        <v>1.6268661646717906E-3</v>
      </c>
    </row>
    <row r="77" spans="1:13" x14ac:dyDescent="0.25">
      <c r="A77" s="5">
        <v>12</v>
      </c>
      <c r="B77" s="21">
        <f ca="1">(FORECAST( 55.1, OFFSET(H62:H67,MATCH(55.1,A62:A67,1)-1,0,2), OFFSET(A62:A67,MATCH(55.1,A62:A67,1)-1,0,2) )) / 1000</f>
        <v>1.430269151416131E-3</v>
      </c>
    </row>
    <row r="78" spans="1:13" x14ac:dyDescent="0.25">
      <c r="A78" s="5">
        <v>13</v>
      </c>
      <c r="B78" s="21">
        <f ca="1">(FORECAST( 55.1, OFFSET(I62:I67,MATCH(55.1,A62:A67,1)-1,0,2), OFFSET(A62:A67,MATCH(55.1,A62:A67,1)-1,0,2) )) / 1000</f>
        <v>1.2878399652756808E-3</v>
      </c>
    </row>
    <row r="79" spans="1:13" x14ac:dyDescent="0.25">
      <c r="A79" s="5">
        <v>13.5</v>
      </c>
      <c r="B79" s="21">
        <f ca="1">(FORECAST( 55.1, OFFSET(J62:J67,MATCH(55.1,A62:A67,1)-1,0,2), OFFSET(A62:A67,MATCH(55.1,A62:A67,1)-1,0,2) )) / 1000</f>
        <v>1.2319922158068844E-3</v>
      </c>
    </row>
    <row r="80" spans="1:13" x14ac:dyDescent="0.25">
      <c r="A80" s="5">
        <v>14</v>
      </c>
      <c r="B80" s="21">
        <f ca="1">(FORECAST( 55.1, OFFSET(K62:K67,MATCH(55.1,A62:A67,1)-1,0,2), OFFSET(A62:A67,MATCH(55.1,A62:A67,1)-1,0,2) )) / 1000</f>
        <v>1.1840797795969634E-3</v>
      </c>
    </row>
    <row r="81" spans="1:2" x14ac:dyDescent="0.25">
      <c r="A81" s="5">
        <v>14.5</v>
      </c>
      <c r="B81" s="21">
        <f ca="1">(FORECAST( 55.1, OFFSET(L62:L67,MATCH(55.1,A62:A67,1)-1,0,2), OFFSET(A62:A67,MATCH(55.1,A62:A67,1)-1,0,2) )) / 1000</f>
        <v>1.1425761362644918E-3</v>
      </c>
    </row>
    <row r="82" spans="1:2" x14ac:dyDescent="0.25">
      <c r="A82" s="8">
        <v>15</v>
      </c>
      <c r="B82" s="22">
        <f ca="1">(FORECAST( 55.1, OFFSET(M62:M67,MATCH(55.1,A62:A67,1)-1,0,2), OFFSET(A62:A67,MATCH(55.1,A62:A67,1)-1,0,2) )) / 1000</f>
        <v>1.1061190986081781E-3</v>
      </c>
    </row>
    <row r="84" spans="1:2" ht="28.9" customHeight="1" x14ac:dyDescent="0.5">
      <c r="A84" s="1" t="s">
        <v>48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40</v>
      </c>
      <c r="B86" s="7">
        <v>0.87097906893158905</v>
      </c>
    </row>
    <row r="87" spans="1:2" x14ac:dyDescent="0.25">
      <c r="A87" s="5">
        <v>46</v>
      </c>
      <c r="B87" s="7">
        <v>0.93073410529071576</v>
      </c>
    </row>
    <row r="88" spans="1:2" x14ac:dyDescent="0.25">
      <c r="A88" s="5">
        <v>52</v>
      </c>
      <c r="B88" s="7">
        <v>0.97640392597815606</v>
      </c>
    </row>
    <row r="89" spans="1:2" x14ac:dyDescent="0.25">
      <c r="A89" s="5">
        <v>58</v>
      </c>
      <c r="B89" s="7">
        <v>1.022073746665596</v>
      </c>
    </row>
    <row r="90" spans="1:2" x14ac:dyDescent="0.25">
      <c r="A90" s="5">
        <v>64</v>
      </c>
      <c r="B90" s="7">
        <v>1.05605016525616</v>
      </c>
    </row>
    <row r="91" spans="1:2" x14ac:dyDescent="0.25">
      <c r="A91" s="8">
        <v>70</v>
      </c>
      <c r="B91" s="10">
        <v>1.0899953180657149</v>
      </c>
    </row>
    <row r="93" spans="1:2" ht="28.9" customHeight="1" x14ac:dyDescent="0.5">
      <c r="A93" s="1" t="s">
        <v>49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40</v>
      </c>
      <c r="B95" s="7">
        <v>0.83747577082620994</v>
      </c>
    </row>
    <row r="96" spans="1:2" x14ac:dyDescent="0.25">
      <c r="A96" s="5">
        <v>46</v>
      </c>
      <c r="B96" s="7">
        <v>0.90700602521509555</v>
      </c>
    </row>
    <row r="97" spans="1:2" x14ac:dyDescent="0.25">
      <c r="A97" s="5">
        <v>52</v>
      </c>
      <c r="B97" s="7">
        <v>0.96832073386448303</v>
      </c>
    </row>
    <row r="98" spans="1:2" x14ac:dyDescent="0.25">
      <c r="A98" s="5">
        <v>58</v>
      </c>
      <c r="B98" s="7">
        <v>1.029635442513871</v>
      </c>
    </row>
    <row r="99" spans="1:2" x14ac:dyDescent="0.25">
      <c r="A99" s="5">
        <v>64</v>
      </c>
      <c r="B99" s="7">
        <v>1.0800322640705491</v>
      </c>
    </row>
    <row r="100" spans="1:2" x14ac:dyDescent="0.25">
      <c r="A100" s="8">
        <v>70</v>
      </c>
      <c r="B100" s="10">
        <v>1.13039989341575</v>
      </c>
    </row>
    <row r="102" spans="1:2" ht="28.9" customHeight="1" x14ac:dyDescent="0.5">
      <c r="A102" s="1" t="s">
        <v>50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40</v>
      </c>
      <c r="B104" s="7">
        <v>0.59599700771148145</v>
      </c>
    </row>
    <row r="105" spans="1:2" x14ac:dyDescent="0.25">
      <c r="A105" s="5">
        <v>46</v>
      </c>
      <c r="B105" s="7">
        <v>0.75263565331217663</v>
      </c>
    </row>
    <row r="106" spans="1:2" x14ac:dyDescent="0.25">
      <c r="A106" s="5">
        <v>52</v>
      </c>
      <c r="B106" s="7">
        <v>0.91573302475469742</v>
      </c>
    </row>
    <row r="107" spans="1:2" x14ac:dyDescent="0.25">
      <c r="A107" s="5">
        <v>58</v>
      </c>
      <c r="B107" s="7">
        <v>1.0788303961972181</v>
      </c>
    </row>
    <row r="108" spans="1:2" x14ac:dyDescent="0.25">
      <c r="A108" s="5">
        <v>64</v>
      </c>
      <c r="B108" s="7">
        <v>1.246975527793363</v>
      </c>
    </row>
    <row r="109" spans="1:2" x14ac:dyDescent="0.25">
      <c r="A109" s="8">
        <v>70</v>
      </c>
      <c r="B109" s="10">
        <v>1.41513415607441</v>
      </c>
    </row>
    <row r="111" spans="1:2" ht="28.9" customHeight="1" x14ac:dyDescent="0.5">
      <c r="A111" s="1" t="s">
        <v>51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40</v>
      </c>
      <c r="B113" s="7">
        <v>0.96941703305622473</v>
      </c>
    </row>
    <row r="114" spans="1:2" x14ac:dyDescent="0.25">
      <c r="A114" s="5">
        <v>45</v>
      </c>
      <c r="B114" s="7">
        <v>0.97799277105327687</v>
      </c>
    </row>
    <row r="115" spans="1:2" x14ac:dyDescent="0.25">
      <c r="A115" s="5">
        <v>50</v>
      </c>
      <c r="B115" s="7">
        <v>0.98888743884868446</v>
      </c>
    </row>
    <row r="116" spans="1:2" x14ac:dyDescent="0.25">
      <c r="A116" s="5">
        <v>55</v>
      </c>
      <c r="B116" s="7">
        <v>0.99978210664409184</v>
      </c>
    </row>
    <row r="117" spans="1:2" x14ac:dyDescent="0.25">
      <c r="A117" s="5">
        <v>60</v>
      </c>
      <c r="B117" s="7">
        <v>1.0126096443836341</v>
      </c>
    </row>
    <row r="118" spans="1:2" x14ac:dyDescent="0.25">
      <c r="A118" s="5">
        <v>65</v>
      </c>
      <c r="B118" s="7">
        <v>1.028375456191478</v>
      </c>
    </row>
    <row r="119" spans="1:2" x14ac:dyDescent="0.25">
      <c r="A119" s="8">
        <v>70</v>
      </c>
      <c r="B119" s="10">
        <v>1.0441412679993221</v>
      </c>
    </row>
  </sheetData>
  <sheetProtection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5:M119"/>
  <sheetViews>
    <sheetView workbookViewId="0">
      <selection activeCell="B29" sqref="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5" t="s">
        <v>10</v>
      </c>
      <c r="B25" s="13">
        <v>72.52</v>
      </c>
      <c r="C25" s="13" t="s">
        <v>11</v>
      </c>
      <c r="D25" s="14"/>
    </row>
    <row r="26" spans="1:7" x14ac:dyDescent="0.25">
      <c r="A26" s="8"/>
      <c r="B26" s="15"/>
      <c r="C26" s="15"/>
      <c r="D26" s="16"/>
    </row>
    <row r="29" spans="1:7" x14ac:dyDescent="0.25">
      <c r="A29" s="17" t="s">
        <v>12</v>
      </c>
      <c r="B29" s="30">
        <v>0.71</v>
      </c>
      <c r="C29" s="17" t="s">
        <v>13</v>
      </c>
      <c r="D29" s="17" t="s">
        <v>14</v>
      </c>
      <c r="E29" s="17"/>
      <c r="F29" s="17"/>
      <c r="G29" s="17"/>
    </row>
    <row r="31" spans="1:7" ht="31.5" hidden="1" x14ac:dyDescent="0.5">
      <c r="A31" s="1" t="s">
        <v>15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55.1</v>
      </c>
      <c r="B34" s="7">
        <v>3.291632011654486E-3</v>
      </c>
    </row>
    <row r="35" spans="1:2" hidden="1" x14ac:dyDescent="0.25">
      <c r="A35" s="5">
        <v>61.079999999999991</v>
      </c>
      <c r="B35" s="7">
        <v>3.83520662074329E-3</v>
      </c>
    </row>
    <row r="36" spans="1:2" hidden="1" x14ac:dyDescent="0.25">
      <c r="A36" s="5">
        <v>67.06</v>
      </c>
      <c r="B36" s="7">
        <v>4.3868778902161412E-3</v>
      </c>
    </row>
    <row r="37" spans="1:2" hidden="1" x14ac:dyDescent="0.25">
      <c r="A37" s="5">
        <v>73.039999999999992</v>
      </c>
      <c r="B37" s="7">
        <v>4.9449589818007901E-3</v>
      </c>
    </row>
    <row r="38" spans="1:2" hidden="1" x14ac:dyDescent="0.25">
      <c r="A38" s="5">
        <v>79.02</v>
      </c>
      <c r="B38" s="7">
        <v>5.5703432055593518E-3</v>
      </c>
    </row>
    <row r="39" spans="1:2" hidden="1" x14ac:dyDescent="0.25">
      <c r="A39" s="8">
        <v>85</v>
      </c>
      <c r="B39" s="10">
        <v>6.1957274293179144E-3</v>
      </c>
    </row>
    <row r="40" spans="1:2" hidden="1" x14ac:dyDescent="0.25"/>
    <row r="41" spans="1:2" ht="31.5" hidden="1" x14ac:dyDescent="0.5">
      <c r="A41" s="1" t="s">
        <v>18</v>
      </c>
      <c r="B41" s="1"/>
    </row>
    <row r="42" spans="1:2" hidden="1" x14ac:dyDescent="0.25">
      <c r="A42" s="2"/>
      <c r="B42" s="18" t="s">
        <v>16</v>
      </c>
    </row>
    <row r="43" spans="1:2" hidden="1" x14ac:dyDescent="0.25">
      <c r="A43" s="19" t="s">
        <v>17</v>
      </c>
      <c r="B43" s="20">
        <v>14</v>
      </c>
    </row>
    <row r="44" spans="1:2" hidden="1" x14ac:dyDescent="0.25">
      <c r="A44" s="5">
        <v>55.1</v>
      </c>
      <c r="B44" s="21">
        <v>7.0026376690996101E-5</v>
      </c>
    </row>
    <row r="45" spans="1:2" hidden="1" x14ac:dyDescent="0.25">
      <c r="A45" s="5">
        <v>61.079999999999991</v>
      </c>
      <c r="B45" s="21">
        <v>7.6045822522621486E-5</v>
      </c>
    </row>
    <row r="46" spans="1:2" hidden="1" x14ac:dyDescent="0.25">
      <c r="A46" s="5">
        <v>67.06</v>
      </c>
      <c r="B46" s="21">
        <v>8.1416416222391603E-5</v>
      </c>
    </row>
    <row r="47" spans="1:2" hidden="1" x14ac:dyDescent="0.25">
      <c r="A47" s="5">
        <v>73.039999999999992</v>
      </c>
      <c r="B47" s="21">
        <v>8.6909346690945853E-5</v>
      </c>
    </row>
    <row r="48" spans="1:2" hidden="1" x14ac:dyDescent="0.25">
      <c r="A48" s="5">
        <v>79.02</v>
      </c>
      <c r="B48" s="21">
        <v>9.3686813231735219E-5</v>
      </c>
    </row>
    <row r="49" spans="1:13" hidden="1" x14ac:dyDescent="0.25">
      <c r="A49" s="8">
        <v>85</v>
      </c>
      <c r="B49" s="22">
        <v>1.0046427977252439E-4</v>
      </c>
    </row>
    <row r="50" spans="1:13" hidden="1" x14ac:dyDescent="0.25"/>
    <row r="51" spans="1:13" ht="28.9" customHeight="1" x14ac:dyDescent="0.5">
      <c r="A51" s="1" t="s">
        <v>19</v>
      </c>
      <c r="B51" s="1"/>
    </row>
    <row r="52" spans="1:13" x14ac:dyDescent="0.25">
      <c r="A52" s="23"/>
      <c r="B52" s="24" t="s">
        <v>20</v>
      </c>
      <c r="C52" s="24"/>
      <c r="D52" s="24" t="s">
        <v>21</v>
      </c>
      <c r="E52" s="25"/>
    </row>
    <row r="53" spans="1:13" x14ac:dyDescent="0.25">
      <c r="A53" s="5" t="s">
        <v>22</v>
      </c>
      <c r="B53" s="26">
        <f>1000 * (0.00489643019122821)*B29</f>
        <v>3.4764654357720288</v>
      </c>
      <c r="C53" s="26" t="s">
        <v>23</v>
      </c>
      <c r="D53" s="26">
        <f>1000 * 0.00489643019122821*B29 / 453592</f>
        <v>7.6643005956278532E-6</v>
      </c>
      <c r="E53" s="21" t="s">
        <v>24</v>
      </c>
    </row>
    <row r="54" spans="1:13" x14ac:dyDescent="0.25">
      <c r="A54" s="5" t="s">
        <v>25</v>
      </c>
      <c r="B54" s="26">
        <f>(1455.260967411)*B29 / 60</f>
        <v>17.220588114363501</v>
      </c>
      <c r="C54" s="26" t="s">
        <v>26</v>
      </c>
      <c r="D54" s="26">
        <f>(1455.260967411)*B29 * 0.00220462 / 60</f>
        <v>3.7964852968688054E-2</v>
      </c>
      <c r="E54" s="21" t="s">
        <v>27</v>
      </c>
    </row>
    <row r="55" spans="1:13" x14ac:dyDescent="0.25">
      <c r="A55" s="5" t="s">
        <v>28</v>
      </c>
      <c r="B55" s="26">
        <f>(2547.53591763909)*B29 / 60</f>
        <v>30.145841692062561</v>
      </c>
      <c r="C55" s="26" t="s">
        <v>26</v>
      </c>
      <c r="D55" s="26">
        <f>(2547.53591763909)*B29 * 0.00220462 / 60</f>
        <v>6.646012551115496E-2</v>
      </c>
      <c r="E55" s="21" t="s">
        <v>27</v>
      </c>
    </row>
    <row r="56" spans="1:13" x14ac:dyDescent="0.25">
      <c r="A56" s="8" t="s">
        <v>29</v>
      </c>
      <c r="B56" s="27">
        <f>0.0000864317005632454</f>
        <v>8.6431700563245395E-5</v>
      </c>
      <c r="C56" s="27" t="s">
        <v>30</v>
      </c>
      <c r="D56" s="27">
        <f>0.0000864317005632454</f>
        <v>8.6431700563245395E-5</v>
      </c>
      <c r="E56" s="22" t="s">
        <v>30</v>
      </c>
    </row>
    <row r="59" spans="1:13" ht="31.5" hidden="1" x14ac:dyDescent="0.5">
      <c r="A59" s="1" t="s">
        <v>31</v>
      </c>
      <c r="B59" s="1"/>
    </row>
    <row r="60" spans="1:13" hidden="1" x14ac:dyDescent="0.25">
      <c r="A60" s="2"/>
      <c r="B60" s="28" t="s">
        <v>16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18"/>
    </row>
    <row r="61" spans="1:13" hidden="1" x14ac:dyDescent="0.25">
      <c r="A61" s="19" t="s">
        <v>17</v>
      </c>
      <c r="B61" s="29">
        <v>6</v>
      </c>
      <c r="C61" s="29">
        <v>7</v>
      </c>
      <c r="D61" s="29">
        <v>8</v>
      </c>
      <c r="E61" s="29">
        <v>9</v>
      </c>
      <c r="F61" s="29">
        <v>10</v>
      </c>
      <c r="G61" s="29">
        <v>11</v>
      </c>
      <c r="H61" s="29">
        <v>12</v>
      </c>
      <c r="I61" s="29">
        <v>13</v>
      </c>
      <c r="J61" s="29">
        <v>13.5</v>
      </c>
      <c r="K61" s="29">
        <v>14</v>
      </c>
      <c r="L61" s="29">
        <v>14.5</v>
      </c>
      <c r="M61" s="20">
        <v>15</v>
      </c>
    </row>
    <row r="62" spans="1:13" hidden="1" x14ac:dyDescent="0.25">
      <c r="A62" s="5">
        <v>55.1</v>
      </c>
      <c r="B62" s="26">
        <v>4.1488807322693741</v>
      </c>
      <c r="C62" s="26">
        <v>3.3569356027758261</v>
      </c>
      <c r="D62" s="26">
        <v>2.73609239689043</v>
      </c>
      <c r="E62" s="26">
        <v>2.2577056335512</v>
      </c>
      <c r="F62" s="26">
        <v>1.8957591625778529</v>
      </c>
      <c r="G62" s="26">
        <v>1.626866164671791</v>
      </c>
      <c r="H62" s="26">
        <v>1.430269151416131</v>
      </c>
      <c r="I62" s="26">
        <v>1.2878399652756809</v>
      </c>
      <c r="J62" s="26">
        <v>1.2319922158068839</v>
      </c>
      <c r="K62" s="26">
        <v>1.184079779596964</v>
      </c>
      <c r="L62" s="26">
        <v>1.1425761362644919</v>
      </c>
      <c r="M62" s="21">
        <v>1.1061190986081779</v>
      </c>
    </row>
    <row r="63" spans="1:13" hidden="1" x14ac:dyDescent="0.25">
      <c r="A63" s="5">
        <v>61.079999999999991</v>
      </c>
      <c r="B63" s="26">
        <v>4.3914412065058688</v>
      </c>
      <c r="C63" s="26">
        <v>3.5440102467903078</v>
      </c>
      <c r="D63" s="26">
        <v>2.8771936304155621</v>
      </c>
      <c r="E63" s="26">
        <v>2.3615234035236652</v>
      </c>
      <c r="F63" s="26">
        <v>1.970160943138358</v>
      </c>
      <c r="G63" s="26">
        <v>1.6788969571650669</v>
      </c>
      <c r="H63" s="26">
        <v>1.466151484390934</v>
      </c>
      <c r="I63" s="26">
        <v>1.3129738944847911</v>
      </c>
      <c r="J63" s="26">
        <v>1.2535199412916971</v>
      </c>
      <c r="K63" s="26">
        <v>1.2030428879971831</v>
      </c>
      <c r="L63" s="26">
        <v>1.159913405120323</v>
      </c>
      <c r="M63" s="21">
        <v>1.1226664963603319</v>
      </c>
    </row>
    <row r="64" spans="1:13" hidden="1" x14ac:dyDescent="0.25">
      <c r="A64" s="5">
        <v>67.06</v>
      </c>
      <c r="B64" s="26">
        <v>4.6583277787384274</v>
      </c>
      <c r="C64" s="26">
        <v>3.7517396030313259</v>
      </c>
      <c r="D64" s="26">
        <v>3.0355785040622991</v>
      </c>
      <c r="E64" s="26">
        <v>2.4795540551774038</v>
      </c>
      <c r="F64" s="26">
        <v>2.0560051606044061</v>
      </c>
      <c r="G64" s="26">
        <v>1.7399000554527551</v>
      </c>
      <c r="H64" s="26">
        <v>1.508836305713618</v>
      </c>
      <c r="I64" s="26">
        <v>1.3430408082598491</v>
      </c>
      <c r="J64" s="26">
        <v>1.279158517075718</v>
      </c>
      <c r="K64" s="26">
        <v>1.225369790846019</v>
      </c>
      <c r="L64" s="26">
        <v>1.179942490990332</v>
      </c>
      <c r="M64" s="21">
        <v>1.141308812108371</v>
      </c>
    </row>
    <row r="65" spans="1:13" hidden="1" x14ac:dyDescent="0.25">
      <c r="A65" s="5">
        <v>73.039999999999992</v>
      </c>
      <c r="B65" s="26">
        <v>4.9301470667369216</v>
      </c>
      <c r="C65" s="26">
        <v>3.9637018255607099</v>
      </c>
      <c r="D65" s="26">
        <v>3.197549948396921</v>
      </c>
      <c r="E65" s="26">
        <v>2.6005785357956359</v>
      </c>
      <c r="F65" s="26">
        <v>2.1443040191886431</v>
      </c>
      <c r="G65" s="26">
        <v>1.802872160889418</v>
      </c>
      <c r="H65" s="26">
        <v>1.553058054093152</v>
      </c>
      <c r="I65" s="26">
        <v>1.374266122876721</v>
      </c>
      <c r="J65" s="26">
        <v>1.305786313297941</v>
      </c>
      <c r="K65" s="26">
        <v>1.2485301221987211</v>
      </c>
      <c r="L65" s="26">
        <v>1.2006626018991411</v>
      </c>
      <c r="M65" s="21">
        <v>1.160513137899418</v>
      </c>
    </row>
    <row r="66" spans="1:13" hidden="1" x14ac:dyDescent="0.25">
      <c r="A66" s="5">
        <v>79.02</v>
      </c>
      <c r="B66" s="26">
        <v>5.2537598702777766</v>
      </c>
      <c r="C66" s="26">
        <v>4.2201091441179566</v>
      </c>
      <c r="D66" s="26">
        <v>3.3971803849543449</v>
      </c>
      <c r="E66" s="26">
        <v>2.753038220541046</v>
      </c>
      <c r="F66" s="26">
        <v>2.2583766095138702</v>
      </c>
      <c r="G66" s="26">
        <v>1.886518841390318</v>
      </c>
      <c r="H66" s="26">
        <v>1.613417536569604</v>
      </c>
      <c r="I66" s="26">
        <v>1.4176546463326289</v>
      </c>
      <c r="J66" s="26">
        <v>1.342800924121299</v>
      </c>
      <c r="K66" s="26">
        <v>1.2804414528420121</v>
      </c>
      <c r="L66" s="26">
        <v>1.228638475715355</v>
      </c>
      <c r="M66" s="21">
        <v>1.185618569142044</v>
      </c>
    </row>
    <row r="67" spans="1:13" hidden="1" x14ac:dyDescent="0.25">
      <c r="A67" s="8">
        <v>85</v>
      </c>
      <c r="B67" s="27">
        <v>5.5773726738186333</v>
      </c>
      <c r="C67" s="27">
        <v>4.4765164626752041</v>
      </c>
      <c r="D67" s="27">
        <v>3.5968108215117689</v>
      </c>
      <c r="E67" s="27">
        <v>2.905497905286456</v>
      </c>
      <c r="F67" s="27">
        <v>2.3724491998390969</v>
      </c>
      <c r="G67" s="27">
        <v>1.970165521891218</v>
      </c>
      <c r="H67" s="27">
        <v>1.673777019046057</v>
      </c>
      <c r="I67" s="27">
        <v>1.461043169788538</v>
      </c>
      <c r="J67" s="27">
        <v>1.3798155349446559</v>
      </c>
      <c r="K67" s="27">
        <v>1.312352783485303</v>
      </c>
      <c r="L67" s="27">
        <v>1.256614349531568</v>
      </c>
      <c r="M67" s="22">
        <v>1.21072400038467</v>
      </c>
    </row>
    <row r="68" spans="1:13" hidden="1" x14ac:dyDescent="0.25"/>
    <row r="69" spans="1:13" ht="28.9" customHeight="1" x14ac:dyDescent="0.5">
      <c r="A69" s="1" t="s">
        <v>47</v>
      </c>
      <c r="B69" s="1"/>
    </row>
    <row r="70" spans="1:13" x14ac:dyDescent="0.25">
      <c r="A70" s="23" t="s">
        <v>16</v>
      </c>
      <c r="B70" s="25" t="s">
        <v>33</v>
      </c>
    </row>
    <row r="71" spans="1:13" x14ac:dyDescent="0.25">
      <c r="A71" s="5">
        <v>6</v>
      </c>
      <c r="B71" s="21">
        <f ca="1">(FORECAST( 72.52, OFFSET(B62:B67,MATCH(72.52,A62:A67,1)-1,0,2), OFFSET(A62:A67,MATCH(72.52,A62:A67,1)-1,0,2) )) / 1000</f>
        <v>4.906510606910967E-3</v>
      </c>
    </row>
    <row r="72" spans="1:13" x14ac:dyDescent="0.25">
      <c r="A72" s="5">
        <v>7</v>
      </c>
      <c r="B72" s="21">
        <f ca="1">(FORECAST( 72.52, OFFSET(C62:C67,MATCH(72.52,A62:A67,1)-1,0,2), OFFSET(A62:A67,MATCH(72.52,A62:A67,1)-1,0,2) )) / 1000</f>
        <v>3.9452703279494591E-3</v>
      </c>
    </row>
    <row r="73" spans="1:13" x14ac:dyDescent="0.25">
      <c r="A73" s="5">
        <v>8</v>
      </c>
      <c r="B73" s="21">
        <f ca="1">(FORECAST( 72.52, OFFSET(D62:D67,MATCH(72.52,A62:A67,1)-1,0,2), OFFSET(A62:A67,MATCH(72.52,A62:A67,1)-1,0,2) )) / 1000</f>
        <v>3.183465474976519E-3</v>
      </c>
    </row>
    <row r="74" spans="1:13" x14ac:dyDescent="0.25">
      <c r="A74" s="5">
        <v>9</v>
      </c>
      <c r="B74" s="21">
        <f ca="1">(FORECAST( 72.52, OFFSET(E62:E67,MATCH(72.52,A62:A67,1)-1,0,2), OFFSET(A62:A67,MATCH(72.52,A62:A67,1)-1,0,2) )) / 1000</f>
        <v>2.5900546679157896E-3</v>
      </c>
    </row>
    <row r="75" spans="1:13" x14ac:dyDescent="0.25">
      <c r="A75" s="5">
        <v>10</v>
      </c>
      <c r="B75" s="21">
        <f ca="1">(FORECAST( 72.52, OFFSET(F62:F67,MATCH(72.52,A62:A67,1)-1,0,2), OFFSET(A62:A67,MATCH(72.52,A62:A67,1)-1,0,2) )) / 1000</f>
        <v>2.1366258575726224E-3</v>
      </c>
    </row>
    <row r="76" spans="1:13" x14ac:dyDescent="0.25">
      <c r="A76" s="5">
        <v>11</v>
      </c>
      <c r="B76" s="21">
        <f ca="1">(FORECAST( 72.52, OFFSET(G62:G67,MATCH(72.52,A62:A67,1)-1,0,2), OFFSET(A62:A67,MATCH(72.52,A62:A67,1)-1,0,2) )) / 1000</f>
        <v>1.7973963256340557E-3</v>
      </c>
    </row>
    <row r="77" spans="1:13" x14ac:dyDescent="0.25">
      <c r="A77" s="5">
        <v>12</v>
      </c>
      <c r="B77" s="21">
        <f ca="1">(FORECAST( 72.52, OFFSET(H62:H67,MATCH(72.52,A62:A67,1)-1,0,2), OFFSET(A62:A67,MATCH(72.52,A62:A67,1)-1,0,2) )) / 1000</f>
        <v>1.5492126846688445E-3</v>
      </c>
    </row>
    <row r="78" spans="1:13" x14ac:dyDescent="0.25">
      <c r="A78" s="5">
        <v>13</v>
      </c>
      <c r="B78" s="21">
        <f ca="1">(FORECAST( 72.52, OFFSET(I62:I67,MATCH(72.52,A62:A67,1)-1,0,2), OFFSET(A62:A67,MATCH(72.52,A62:A67,1)-1,0,2) )) / 1000</f>
        <v>1.371550878127428E-3</v>
      </c>
    </row>
    <row r="79" spans="1:13" x14ac:dyDescent="0.25">
      <c r="A79" s="5">
        <v>13.5</v>
      </c>
      <c r="B79" s="21">
        <f ca="1">(FORECAST( 72.52, OFFSET(J62:J67,MATCH(72.52,A62:A67,1)-1,0,2), OFFSET(A62:A67,MATCH(72.52,A62:A67,1)-1,0,2) )) / 1000</f>
        <v>1.3034708527568781E-3</v>
      </c>
    </row>
    <row r="80" spans="1:13" x14ac:dyDescent="0.25">
      <c r="A80" s="5">
        <v>14</v>
      </c>
      <c r="B80" s="21">
        <f ca="1">(FORECAST( 72.52, OFFSET(K62:K67,MATCH(72.52,A62:A67,1)-1,0,2), OFFSET(A62:A67,MATCH(72.52,A62:A67,1)-1,0,2) )) / 1000</f>
        <v>1.2465161803419645E-3</v>
      </c>
    </row>
    <row r="81" spans="1:2" x14ac:dyDescent="0.25">
      <c r="A81" s="5">
        <v>14.5</v>
      </c>
      <c r="B81" s="21">
        <f ca="1">(FORECAST( 72.52, OFFSET(L62:L67,MATCH(72.52,A62:A67,1)-1,0,2), OFFSET(A62:A67,MATCH(72.52,A62:A67,1)-1,0,2) )) / 1000</f>
        <v>1.1988608531244621E-3</v>
      </c>
    </row>
    <row r="82" spans="1:2" x14ac:dyDescent="0.25">
      <c r="A82" s="8">
        <v>15</v>
      </c>
      <c r="B82" s="22">
        <f ca="1">(FORECAST( 72.52, OFFSET(M62:M67,MATCH(72.52,A62:A67,1)-1,0,2), OFFSET(A62:A67,MATCH(72.52,A62:A67,1)-1,0,2) )) / 1000</f>
        <v>1.1588431965262836E-3</v>
      </c>
    </row>
    <row r="84" spans="1:2" ht="28.9" customHeight="1" x14ac:dyDescent="0.5">
      <c r="A84" s="1" t="s">
        <v>48</v>
      </c>
      <c r="B84" s="1"/>
    </row>
    <row r="85" spans="1:2" x14ac:dyDescent="0.25">
      <c r="A85" s="23" t="s">
        <v>17</v>
      </c>
      <c r="B85" s="25" t="s">
        <v>35</v>
      </c>
    </row>
    <row r="86" spans="1:2" x14ac:dyDescent="0.25">
      <c r="A86" s="5">
        <v>55.1</v>
      </c>
      <c r="B86" s="7">
        <v>0.90559015913129048</v>
      </c>
    </row>
    <row r="87" spans="1:2" x14ac:dyDescent="0.25">
      <c r="A87" s="5">
        <v>61.08</v>
      </c>
      <c r="B87" s="7">
        <v>0.94138831098880749</v>
      </c>
    </row>
    <row r="88" spans="1:2" x14ac:dyDescent="0.25">
      <c r="A88" s="5">
        <v>67.06</v>
      </c>
      <c r="B88" s="7">
        <v>0.97202623933556731</v>
      </c>
    </row>
    <row r="89" spans="1:2" x14ac:dyDescent="0.25">
      <c r="A89" s="5">
        <v>73.039999999999992</v>
      </c>
      <c r="B89" s="7">
        <v>1.0031055884368021</v>
      </c>
    </row>
    <row r="90" spans="1:2" x14ac:dyDescent="0.25">
      <c r="A90" s="5">
        <v>79.02</v>
      </c>
      <c r="B90" s="7">
        <v>1.038819855460023</v>
      </c>
    </row>
    <row r="91" spans="1:2" x14ac:dyDescent="0.25">
      <c r="A91" s="8">
        <v>85</v>
      </c>
      <c r="B91" s="10">
        <v>1.074534122483245</v>
      </c>
    </row>
    <row r="93" spans="1:2" ht="28.9" customHeight="1" x14ac:dyDescent="0.5">
      <c r="A93" s="1" t="s">
        <v>49</v>
      </c>
      <c r="B93" s="1"/>
    </row>
    <row r="94" spans="1:2" x14ac:dyDescent="0.25">
      <c r="A94" s="23" t="s">
        <v>17</v>
      </c>
      <c r="B94" s="25" t="s">
        <v>35</v>
      </c>
    </row>
    <row r="95" spans="1:2" x14ac:dyDescent="0.25">
      <c r="A95" s="5">
        <v>55.1</v>
      </c>
      <c r="B95" s="7">
        <v>0.86839153130853408</v>
      </c>
    </row>
    <row r="96" spans="1:2" x14ac:dyDescent="0.25">
      <c r="A96" s="5">
        <v>61.08</v>
      </c>
      <c r="B96" s="7">
        <v>0.91660464457479041</v>
      </c>
    </row>
    <row r="97" spans="1:2" x14ac:dyDescent="0.25">
      <c r="A97" s="5">
        <v>67.06</v>
      </c>
      <c r="B97" s="7">
        <v>0.96019767127433187</v>
      </c>
    </row>
    <row r="98" spans="1:2" x14ac:dyDescent="0.25">
      <c r="A98" s="5">
        <v>73.039999999999992</v>
      </c>
      <c r="B98" s="7">
        <v>1.0033181469710419</v>
      </c>
    </row>
    <row r="99" spans="1:2" x14ac:dyDescent="0.25">
      <c r="A99" s="5">
        <v>79.02</v>
      </c>
      <c r="B99" s="7">
        <v>1.041476837138029</v>
      </c>
    </row>
    <row r="100" spans="1:2" x14ac:dyDescent="0.25">
      <c r="A100" s="8">
        <v>85</v>
      </c>
      <c r="B100" s="10">
        <v>1.079635527305016</v>
      </c>
    </row>
    <row r="102" spans="1:2" ht="28.9" customHeight="1" x14ac:dyDescent="0.5">
      <c r="A102" s="1" t="s">
        <v>50</v>
      </c>
      <c r="B102" s="1"/>
    </row>
    <row r="103" spans="1:2" x14ac:dyDescent="0.25">
      <c r="A103" s="23" t="s">
        <v>17</v>
      </c>
      <c r="B103" s="25" t="s">
        <v>35</v>
      </c>
    </row>
    <row r="104" spans="1:2" x14ac:dyDescent="0.25">
      <c r="A104" s="5">
        <v>55.1</v>
      </c>
      <c r="B104" s="7">
        <v>0.67305586033305065</v>
      </c>
    </row>
    <row r="105" spans="1:2" x14ac:dyDescent="0.25">
      <c r="A105" s="5">
        <v>61.08</v>
      </c>
      <c r="B105" s="7">
        <v>0.78420318022789359</v>
      </c>
    </row>
    <row r="106" spans="1:2" x14ac:dyDescent="0.25">
      <c r="A106" s="5">
        <v>67.06</v>
      </c>
      <c r="B106" s="7">
        <v>0.89700606329058596</v>
      </c>
    </row>
    <row r="107" spans="1:2" x14ac:dyDescent="0.25">
      <c r="A107" s="5">
        <v>73.039999999999992</v>
      </c>
      <c r="B107" s="7">
        <v>1.0111195935704529</v>
      </c>
    </row>
    <row r="108" spans="1:2" x14ac:dyDescent="0.25">
      <c r="A108" s="5">
        <v>79.02</v>
      </c>
      <c r="B108" s="7">
        <v>1.138994919630661</v>
      </c>
    </row>
    <row r="109" spans="1:2" x14ac:dyDescent="0.25">
      <c r="A109" s="8">
        <v>85</v>
      </c>
      <c r="B109" s="10">
        <v>1.2668702456908689</v>
      </c>
    </row>
    <row r="111" spans="1:2" ht="28.9" customHeight="1" x14ac:dyDescent="0.5">
      <c r="A111" s="1" t="s">
        <v>51</v>
      </c>
      <c r="B111" s="1"/>
    </row>
    <row r="112" spans="1:2" x14ac:dyDescent="0.25">
      <c r="A112" s="23" t="s">
        <v>17</v>
      </c>
      <c r="B112" s="25" t="s">
        <v>35</v>
      </c>
    </row>
    <row r="113" spans="1:2" x14ac:dyDescent="0.25">
      <c r="A113" s="5">
        <v>55.1</v>
      </c>
      <c r="B113" s="7">
        <v>0.95049152265020254</v>
      </c>
    </row>
    <row r="114" spans="1:2" x14ac:dyDescent="0.25">
      <c r="A114" s="5">
        <v>60.083333333333343</v>
      </c>
      <c r="B114" s="7">
        <v>0.96272663724833152</v>
      </c>
    </row>
    <row r="115" spans="1:2" x14ac:dyDescent="0.25">
      <c r="A115" s="5">
        <v>65.066666666666663</v>
      </c>
      <c r="B115" s="7">
        <v>0.9776619568178152</v>
      </c>
    </row>
    <row r="116" spans="1:2" x14ac:dyDescent="0.25">
      <c r="A116" s="5">
        <v>70.05</v>
      </c>
      <c r="B116" s="7">
        <v>0.99259727638729933</v>
      </c>
    </row>
    <row r="117" spans="1:2" x14ac:dyDescent="0.25">
      <c r="A117" s="5">
        <v>75.033333333333331</v>
      </c>
      <c r="B117" s="7">
        <v>1.010766166799161</v>
      </c>
    </row>
    <row r="118" spans="1:2" x14ac:dyDescent="0.25">
      <c r="A118" s="5">
        <v>80.016666666666666</v>
      </c>
      <c r="B118" s="7">
        <v>1.0321128768319789</v>
      </c>
    </row>
    <row r="119" spans="1:2" x14ac:dyDescent="0.25">
      <c r="A119" s="8">
        <v>85</v>
      </c>
      <c r="B119" s="10">
        <v>1.0534595868647969</v>
      </c>
    </row>
  </sheetData>
  <sheetProtection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5:M183"/>
  <sheetViews>
    <sheetView workbookViewId="0">
      <selection activeCell="B28" sqref="B28:B29"/>
    </sheetView>
  </sheetViews>
  <sheetFormatPr defaultRowHeight="15" x14ac:dyDescent="0.25"/>
  <cols>
    <col min="1" max="1" width="30.7109375" customWidth="1"/>
    <col min="2" max="2" width="15.7109375" customWidth="1"/>
    <col min="4" max="4" width="15.7109375" customWidth="1"/>
  </cols>
  <sheetData>
    <row r="15" spans="1:4" ht="28.9" customHeight="1" x14ac:dyDescent="0.5">
      <c r="A15" s="1" t="s">
        <v>0</v>
      </c>
      <c r="B15" s="1"/>
    </row>
    <row r="16" spans="1:4" x14ac:dyDescent="0.25">
      <c r="A16" s="2"/>
      <c r="B16" s="3"/>
      <c r="C16" s="3"/>
      <c r="D16" s="4"/>
    </row>
    <row r="17" spans="1:7" x14ac:dyDescent="0.25">
      <c r="A17" s="5" t="s">
        <v>1</v>
      </c>
      <c r="B17" s="6" t="s">
        <v>2</v>
      </c>
      <c r="C17" s="6"/>
      <c r="D17" s="7"/>
    </row>
    <row r="18" spans="1:7" x14ac:dyDescent="0.25">
      <c r="A18" s="5" t="s">
        <v>3</v>
      </c>
      <c r="B18" s="6" t="s">
        <v>4</v>
      </c>
      <c r="C18" s="6"/>
      <c r="D18" s="7"/>
    </row>
    <row r="19" spans="1:7" x14ac:dyDescent="0.25">
      <c r="A19" s="5" t="s">
        <v>5</v>
      </c>
      <c r="B19" s="6" t="s">
        <v>6</v>
      </c>
      <c r="C19" s="6"/>
      <c r="D19" s="7"/>
    </row>
    <row r="20" spans="1:7" x14ac:dyDescent="0.25">
      <c r="A20" s="8"/>
      <c r="B20" s="9"/>
      <c r="C20" s="9"/>
      <c r="D20" s="10"/>
    </row>
    <row r="21" spans="1:7" x14ac:dyDescent="0.25">
      <c r="A21" t="s">
        <v>7</v>
      </c>
    </row>
    <row r="23" spans="1:7" x14ac:dyDescent="0.25">
      <c r="A23" s="2"/>
      <c r="B23" s="11"/>
      <c r="C23" s="11"/>
      <c r="D23" s="12"/>
    </row>
    <row r="24" spans="1:7" x14ac:dyDescent="0.25">
      <c r="A24" s="5" t="s">
        <v>8</v>
      </c>
      <c r="B24" s="13">
        <v>14</v>
      </c>
      <c r="C24" s="13" t="s">
        <v>9</v>
      </c>
      <c r="D24" s="14"/>
    </row>
    <row r="25" spans="1:7" x14ac:dyDescent="0.25">
      <c r="A25" s="8"/>
      <c r="B25" s="15"/>
      <c r="C25" s="15"/>
      <c r="D25" s="16"/>
    </row>
    <row r="28" spans="1:7" x14ac:dyDescent="0.25">
      <c r="A28" s="17" t="s">
        <v>12</v>
      </c>
      <c r="B28" s="30">
        <v>0.71</v>
      </c>
      <c r="C28" s="17" t="s">
        <v>13</v>
      </c>
      <c r="D28" s="17" t="s">
        <v>14</v>
      </c>
      <c r="E28" s="17"/>
      <c r="F28" s="17"/>
      <c r="G28" s="17"/>
    </row>
    <row r="29" spans="1:7" x14ac:dyDescent="0.25">
      <c r="A29" s="17" t="s">
        <v>39</v>
      </c>
      <c r="B29" s="30">
        <v>72.52</v>
      </c>
      <c r="C29" s="17" t="s">
        <v>11</v>
      </c>
      <c r="D29" s="17" t="s">
        <v>40</v>
      </c>
      <c r="E29" s="17"/>
      <c r="F29" s="17"/>
      <c r="G29" s="17"/>
    </row>
    <row r="31" spans="1:7" ht="31.5" hidden="1" x14ac:dyDescent="0.5">
      <c r="A31" s="1" t="s">
        <v>41</v>
      </c>
      <c r="B31" s="1"/>
    </row>
    <row r="32" spans="1:7" hidden="1" x14ac:dyDescent="0.25">
      <c r="A32" s="2"/>
      <c r="B32" s="18" t="s">
        <v>16</v>
      </c>
    </row>
    <row r="33" spans="1:2" hidden="1" x14ac:dyDescent="0.25">
      <c r="A33" s="19" t="s">
        <v>17</v>
      </c>
      <c r="B33" s="20">
        <v>14</v>
      </c>
    </row>
    <row r="34" spans="1:2" hidden="1" x14ac:dyDescent="0.25">
      <c r="A34" s="5">
        <v>55.1</v>
      </c>
      <c r="B34" s="7">
        <v>1.2541061562879601</v>
      </c>
    </row>
    <row r="35" spans="1:2" hidden="1" x14ac:dyDescent="0.25">
      <c r="A35" s="5">
        <v>61.079999999999991</v>
      </c>
      <c r="B35" s="7">
        <v>1.2790887105198041</v>
      </c>
    </row>
    <row r="36" spans="1:2" hidden="1" x14ac:dyDescent="0.25">
      <c r="A36" s="5">
        <v>67.06</v>
      </c>
      <c r="B36" s="7">
        <v>1.3067862070684111</v>
      </c>
    </row>
    <row r="37" spans="1:2" hidden="1" x14ac:dyDescent="0.25">
      <c r="A37" s="5">
        <v>72.52</v>
      </c>
      <c r="B37" s="7">
        <v>1.3320752256562689</v>
      </c>
    </row>
    <row r="38" spans="1:2" hidden="1" x14ac:dyDescent="0.25">
      <c r="A38" s="5">
        <v>73.039999999999992</v>
      </c>
      <c r="B38" s="7">
        <v>1.3354394688896669</v>
      </c>
    </row>
    <row r="39" spans="1:2" hidden="1" x14ac:dyDescent="0.25">
      <c r="A39" s="5">
        <v>79.02</v>
      </c>
      <c r="B39" s="7">
        <v>1.3741282660737471</v>
      </c>
    </row>
    <row r="40" spans="1:2" hidden="1" x14ac:dyDescent="0.25">
      <c r="A40" s="8">
        <v>85</v>
      </c>
      <c r="B40" s="10">
        <v>1.4128170632578281</v>
      </c>
    </row>
    <row r="41" spans="1:2" hidden="1" x14ac:dyDescent="0.25"/>
    <row r="42" spans="1:2" ht="31.5" hidden="1" x14ac:dyDescent="0.5">
      <c r="A42" s="1" t="s">
        <v>42</v>
      </c>
      <c r="B42" s="1"/>
    </row>
    <row r="43" spans="1:2" hidden="1" x14ac:dyDescent="0.25">
      <c r="A43" s="2"/>
      <c r="B43" s="18" t="s">
        <v>16</v>
      </c>
    </row>
    <row r="44" spans="1:2" hidden="1" x14ac:dyDescent="0.25">
      <c r="A44" s="19" t="s">
        <v>17</v>
      </c>
      <c r="B44" s="20">
        <v>14</v>
      </c>
    </row>
    <row r="45" spans="1:2" hidden="1" x14ac:dyDescent="0.25">
      <c r="A45" s="5">
        <v>55.1</v>
      </c>
      <c r="B45" s="7">
        <v>2306.0940173526169</v>
      </c>
    </row>
    <row r="46" spans="1:2" hidden="1" x14ac:dyDescent="0.25">
      <c r="A46" s="5">
        <v>61.079999999999991</v>
      </c>
      <c r="B46" s="7">
        <v>2397.2543540661832</v>
      </c>
    </row>
    <row r="47" spans="1:2" hidden="1" x14ac:dyDescent="0.25">
      <c r="A47" s="5">
        <v>67.06</v>
      </c>
      <c r="B47" s="7">
        <v>2475.2741321657131</v>
      </c>
    </row>
    <row r="48" spans="1:2" hidden="1" x14ac:dyDescent="0.25">
      <c r="A48" s="5">
        <v>72.52</v>
      </c>
      <c r="B48" s="7">
        <v>2546.5095817348479</v>
      </c>
    </row>
    <row r="49" spans="1:13" hidden="1" x14ac:dyDescent="0.25">
      <c r="A49" s="5">
        <v>73.039999999999992</v>
      </c>
      <c r="B49" s="7">
        <v>2554.4179924460891</v>
      </c>
    </row>
    <row r="50" spans="1:13" hidden="1" x14ac:dyDescent="0.25">
      <c r="A50" s="5">
        <v>79.02</v>
      </c>
      <c r="B50" s="7">
        <v>2645.3647156253592</v>
      </c>
    </row>
    <row r="51" spans="1:13" hidden="1" x14ac:dyDescent="0.25">
      <c r="A51" s="8">
        <v>85</v>
      </c>
      <c r="B51" s="10">
        <v>2736.3114388046288</v>
      </c>
    </row>
    <row r="52" spans="1:13" hidden="1" x14ac:dyDescent="0.25"/>
    <row r="53" spans="1:13" ht="31.5" hidden="1" x14ac:dyDescent="0.5">
      <c r="A53" s="1" t="s">
        <v>43</v>
      </c>
      <c r="B53" s="1"/>
    </row>
    <row r="54" spans="1:13" hidden="1" x14ac:dyDescent="0.25">
      <c r="A54" s="2"/>
      <c r="B54" s="28" t="s">
        <v>16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18"/>
    </row>
    <row r="55" spans="1:13" hidden="1" x14ac:dyDescent="0.25">
      <c r="A55" s="19" t="s">
        <v>17</v>
      </c>
      <c r="B55" s="29">
        <v>6</v>
      </c>
      <c r="C55" s="29">
        <v>7</v>
      </c>
      <c r="D55" s="29">
        <v>8</v>
      </c>
      <c r="E55" s="29">
        <v>9</v>
      </c>
      <c r="F55" s="29">
        <v>10</v>
      </c>
      <c r="G55" s="29">
        <v>11</v>
      </c>
      <c r="H55" s="29">
        <v>12</v>
      </c>
      <c r="I55" s="29">
        <v>13</v>
      </c>
      <c r="J55" s="29">
        <v>13.5</v>
      </c>
      <c r="K55" s="29">
        <v>14</v>
      </c>
      <c r="L55" s="29">
        <v>14.5</v>
      </c>
      <c r="M55" s="20">
        <v>15</v>
      </c>
    </row>
    <row r="56" spans="1:13" hidden="1" x14ac:dyDescent="0.25">
      <c r="A56" s="5">
        <v>55.1</v>
      </c>
      <c r="B56" s="6">
        <v>4.1488807322693741</v>
      </c>
      <c r="C56" s="6">
        <v>3.3569356027758261</v>
      </c>
      <c r="D56" s="6">
        <v>2.73609239689043</v>
      </c>
      <c r="E56" s="6">
        <v>2.2577056335512</v>
      </c>
      <c r="F56" s="6">
        <v>1.8957591625778529</v>
      </c>
      <c r="G56" s="6">
        <v>1.626866164671791</v>
      </c>
      <c r="H56" s="6">
        <v>1.430269151416131</v>
      </c>
      <c r="I56" s="6">
        <v>1.2878399652756809</v>
      </c>
      <c r="J56" s="6">
        <v>1.2319922158068839</v>
      </c>
      <c r="K56" s="6">
        <v>1.184079779596964</v>
      </c>
      <c r="L56" s="6">
        <v>1.1425761362644919</v>
      </c>
      <c r="M56" s="7">
        <v>1.1061190986081779</v>
      </c>
    </row>
    <row r="57" spans="1:13" hidden="1" x14ac:dyDescent="0.25">
      <c r="A57" s="5">
        <v>61.079999999999991</v>
      </c>
      <c r="B57" s="6">
        <v>4.3914412065058688</v>
      </c>
      <c r="C57" s="6">
        <v>3.5440102467903078</v>
      </c>
      <c r="D57" s="6">
        <v>2.8771936304155621</v>
      </c>
      <c r="E57" s="6">
        <v>2.3615234035236652</v>
      </c>
      <c r="F57" s="6">
        <v>1.970160943138358</v>
      </c>
      <c r="G57" s="6">
        <v>1.6788969571650669</v>
      </c>
      <c r="H57" s="6">
        <v>1.466151484390934</v>
      </c>
      <c r="I57" s="6">
        <v>1.3129738944847911</v>
      </c>
      <c r="J57" s="6">
        <v>1.2535199412916971</v>
      </c>
      <c r="K57" s="6">
        <v>1.2030428879971831</v>
      </c>
      <c r="L57" s="6">
        <v>1.159913405120323</v>
      </c>
      <c r="M57" s="7">
        <v>1.1226664963603319</v>
      </c>
    </row>
    <row r="58" spans="1:13" hidden="1" x14ac:dyDescent="0.25">
      <c r="A58" s="5">
        <v>67.06</v>
      </c>
      <c r="B58" s="6">
        <v>4.6583277787384274</v>
      </c>
      <c r="C58" s="6">
        <v>3.7517396030313259</v>
      </c>
      <c r="D58" s="6">
        <v>3.0355785040622991</v>
      </c>
      <c r="E58" s="6">
        <v>2.4795540551774038</v>
      </c>
      <c r="F58" s="6">
        <v>2.0560051606044061</v>
      </c>
      <c r="G58" s="6">
        <v>1.7399000554527551</v>
      </c>
      <c r="H58" s="6">
        <v>1.508836305713618</v>
      </c>
      <c r="I58" s="6">
        <v>1.3430408082598491</v>
      </c>
      <c r="J58" s="6">
        <v>1.279158517075718</v>
      </c>
      <c r="K58" s="6">
        <v>1.225369790846019</v>
      </c>
      <c r="L58" s="6">
        <v>1.179942490990332</v>
      </c>
      <c r="M58" s="7">
        <v>1.141308812108371</v>
      </c>
    </row>
    <row r="59" spans="1:13" hidden="1" x14ac:dyDescent="0.25">
      <c r="A59" s="5">
        <v>72.52</v>
      </c>
      <c r="B59" s="6">
        <v>4.902006822950761</v>
      </c>
      <c r="C59" s="6">
        <v>3.9414055369905139</v>
      </c>
      <c r="D59" s="6">
        <v>3.1801907800006228</v>
      </c>
      <c r="E59" s="6">
        <v>2.5873211719047311</v>
      </c>
      <c r="F59" s="6">
        <v>2.1343846635081891</v>
      </c>
      <c r="G59" s="6">
        <v>1.795598536498036</v>
      </c>
      <c r="H59" s="6">
        <v>1.547809403443025</v>
      </c>
      <c r="I59" s="6">
        <v>1.3704932077935981</v>
      </c>
      <c r="J59" s="6">
        <v>1.3025676514872151</v>
      </c>
      <c r="K59" s="6">
        <v>1.245755223881913</v>
      </c>
      <c r="L59" s="6">
        <v>1.198229917219471</v>
      </c>
      <c r="M59" s="7">
        <v>1.158330056921798</v>
      </c>
    </row>
    <row r="60" spans="1:13" hidden="1" x14ac:dyDescent="0.25">
      <c r="A60" s="5">
        <v>73.039999999999992</v>
      </c>
      <c r="B60" s="6">
        <v>4.9301470667369216</v>
      </c>
      <c r="C60" s="6">
        <v>3.9637018255607099</v>
      </c>
      <c r="D60" s="6">
        <v>3.197549948396921</v>
      </c>
      <c r="E60" s="6">
        <v>2.6005785357956359</v>
      </c>
      <c r="F60" s="6">
        <v>2.1443040191886431</v>
      </c>
      <c r="G60" s="6">
        <v>1.802872160889418</v>
      </c>
      <c r="H60" s="6">
        <v>1.553058054093152</v>
      </c>
      <c r="I60" s="6">
        <v>1.374266122876721</v>
      </c>
      <c r="J60" s="6">
        <v>1.305786313297941</v>
      </c>
      <c r="K60" s="6">
        <v>1.2485301221987211</v>
      </c>
      <c r="L60" s="6">
        <v>1.2006626018991411</v>
      </c>
      <c r="M60" s="7">
        <v>1.160513137899418</v>
      </c>
    </row>
    <row r="61" spans="1:13" hidden="1" x14ac:dyDescent="0.25">
      <c r="A61" s="5">
        <v>79.02</v>
      </c>
      <c r="B61" s="6">
        <v>5.2537598702777766</v>
      </c>
      <c r="C61" s="6">
        <v>4.2201091441179566</v>
      </c>
      <c r="D61" s="6">
        <v>3.3971803849543449</v>
      </c>
      <c r="E61" s="6">
        <v>2.753038220541046</v>
      </c>
      <c r="F61" s="6">
        <v>2.2583766095138702</v>
      </c>
      <c r="G61" s="6">
        <v>1.886518841390318</v>
      </c>
      <c r="H61" s="6">
        <v>1.613417536569604</v>
      </c>
      <c r="I61" s="6">
        <v>1.4176546463326289</v>
      </c>
      <c r="J61" s="6">
        <v>1.342800924121299</v>
      </c>
      <c r="K61" s="6">
        <v>1.2804414528420121</v>
      </c>
      <c r="L61" s="6">
        <v>1.228638475715355</v>
      </c>
      <c r="M61" s="7">
        <v>1.185618569142044</v>
      </c>
    </row>
    <row r="62" spans="1:13" hidden="1" x14ac:dyDescent="0.25">
      <c r="A62" s="8">
        <v>85</v>
      </c>
      <c r="B62" s="9">
        <v>5.5773726738186333</v>
      </c>
      <c r="C62" s="9">
        <v>4.4765164626752041</v>
      </c>
      <c r="D62" s="9">
        <v>3.5968108215117689</v>
      </c>
      <c r="E62" s="9">
        <v>2.905497905286456</v>
      </c>
      <c r="F62" s="9">
        <v>2.3724491998390969</v>
      </c>
      <c r="G62" s="9">
        <v>1.970165521891218</v>
      </c>
      <c r="H62" s="9">
        <v>1.673777019046057</v>
      </c>
      <c r="I62" s="9">
        <v>1.461043169788538</v>
      </c>
      <c r="J62" s="9">
        <v>1.3798155349446559</v>
      </c>
      <c r="K62" s="9">
        <v>1.312352783485303</v>
      </c>
      <c r="L62" s="9">
        <v>1.256614349531568</v>
      </c>
      <c r="M62" s="10">
        <v>1.21072400038467</v>
      </c>
    </row>
    <row r="63" spans="1:13" hidden="1" x14ac:dyDescent="0.25"/>
    <row r="64" spans="1:13" ht="31.5" hidden="1" x14ac:dyDescent="0.5">
      <c r="A64" s="1" t="s">
        <v>44</v>
      </c>
      <c r="B64" s="1"/>
    </row>
    <row r="65" spans="1:13" hidden="1" x14ac:dyDescent="0.25">
      <c r="A65" s="2"/>
      <c r="B65" s="18" t="s">
        <v>16</v>
      </c>
    </row>
    <row r="66" spans="1:13" hidden="1" x14ac:dyDescent="0.25">
      <c r="A66" s="19" t="s">
        <v>17</v>
      </c>
      <c r="B66" s="20">
        <v>14</v>
      </c>
    </row>
    <row r="67" spans="1:13" hidden="1" x14ac:dyDescent="0.25">
      <c r="A67" s="5">
        <v>55.1</v>
      </c>
      <c r="B67" s="7">
        <v>1264.281786471719</v>
      </c>
    </row>
    <row r="68" spans="1:13" hidden="1" x14ac:dyDescent="0.25">
      <c r="A68" s="5">
        <v>61.079999999999991</v>
      </c>
      <c r="B68" s="7">
        <v>1334.474733747214</v>
      </c>
    </row>
    <row r="69" spans="1:13" hidden="1" x14ac:dyDescent="0.25">
      <c r="A69" s="5">
        <v>67.06</v>
      </c>
      <c r="B69" s="7">
        <v>1397.9413472347469</v>
      </c>
    </row>
    <row r="70" spans="1:13" hidden="1" x14ac:dyDescent="0.25">
      <c r="A70" s="5">
        <v>72.52</v>
      </c>
      <c r="B70" s="7">
        <v>1455.8891247668421</v>
      </c>
    </row>
    <row r="71" spans="1:13" hidden="1" x14ac:dyDescent="0.25">
      <c r="A71" s="5">
        <v>73.039999999999992</v>
      </c>
      <c r="B71" s="7">
        <v>1460.719978856361</v>
      </c>
    </row>
    <row r="72" spans="1:13" hidden="1" x14ac:dyDescent="0.25">
      <c r="A72" s="5">
        <v>79.02</v>
      </c>
      <c r="B72" s="7">
        <v>1516.2748008858241</v>
      </c>
    </row>
    <row r="73" spans="1:13" hidden="1" x14ac:dyDescent="0.25">
      <c r="A73" s="8">
        <v>85</v>
      </c>
      <c r="B73" s="10">
        <v>1571.8296229152879</v>
      </c>
    </row>
    <row r="74" spans="1:13" hidden="1" x14ac:dyDescent="0.25"/>
    <row r="75" spans="1:13" ht="31.5" hidden="1" x14ac:dyDescent="0.5">
      <c r="A75" s="1" t="s">
        <v>45</v>
      </c>
      <c r="B75" s="1"/>
    </row>
    <row r="76" spans="1:13" hidden="1" x14ac:dyDescent="0.25">
      <c r="A76" s="2"/>
      <c r="B76" s="28" t="s">
        <v>16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18"/>
    </row>
    <row r="77" spans="1:13" hidden="1" x14ac:dyDescent="0.25">
      <c r="A77" s="19" t="s">
        <v>17</v>
      </c>
      <c r="B77" s="29">
        <v>6</v>
      </c>
      <c r="C77" s="29">
        <v>7</v>
      </c>
      <c r="D77" s="29">
        <v>8</v>
      </c>
      <c r="E77" s="29">
        <v>9</v>
      </c>
      <c r="F77" s="29">
        <v>10</v>
      </c>
      <c r="G77" s="29">
        <v>11</v>
      </c>
      <c r="H77" s="29">
        <v>12</v>
      </c>
      <c r="I77" s="29">
        <v>13</v>
      </c>
      <c r="J77" s="29">
        <v>13.5</v>
      </c>
      <c r="K77" s="29">
        <v>14</v>
      </c>
      <c r="L77" s="29">
        <v>14.5</v>
      </c>
      <c r="M77" s="20">
        <v>15</v>
      </c>
    </row>
    <row r="78" spans="1:13" hidden="1" x14ac:dyDescent="0.25">
      <c r="A78" s="5">
        <v>55.1</v>
      </c>
      <c r="B78" s="6">
        <v>4.1428274725612351</v>
      </c>
      <c r="C78" s="6">
        <v>3.4419248380523899</v>
      </c>
      <c r="D78" s="6">
        <v>2.879629618756645</v>
      </c>
      <c r="E78" s="6">
        <v>2.4345708352977158</v>
      </c>
      <c r="F78" s="6">
        <v>2.087126991074745</v>
      </c>
      <c r="G78" s="6">
        <v>1.8193374490868719</v>
      </c>
      <c r="H78" s="6">
        <v>1.614888798634238</v>
      </c>
      <c r="I78" s="6">
        <v>1.459156743650714</v>
      </c>
      <c r="J78" s="6">
        <v>1.395470218521764</v>
      </c>
      <c r="K78" s="6">
        <v>1.339285366395113</v>
      </c>
      <c r="L78" s="6">
        <v>1.289288065555978</v>
      </c>
      <c r="M78" s="7">
        <v>1.244287840355804</v>
      </c>
    </row>
    <row r="79" spans="1:13" hidden="1" x14ac:dyDescent="0.25">
      <c r="A79" s="5">
        <v>61.079999999999991</v>
      </c>
      <c r="B79" s="6">
        <v>4.4169414784997789</v>
      </c>
      <c r="C79" s="6">
        <v>3.6602837259371959</v>
      </c>
      <c r="D79" s="6">
        <v>3.0496580118068541</v>
      </c>
      <c r="E79" s="6">
        <v>2.5642083132742548</v>
      </c>
      <c r="F79" s="6">
        <v>2.1843006533097249</v>
      </c>
      <c r="G79" s="6">
        <v>1.8915817893092941</v>
      </c>
      <c r="H79" s="6">
        <v>1.6690901987543061</v>
      </c>
      <c r="I79" s="6">
        <v>1.5013960645240081</v>
      </c>
      <c r="J79" s="6">
        <v>1.433732239257129</v>
      </c>
      <c r="K79" s="6">
        <v>1.3747524107066571</v>
      </c>
      <c r="L79" s="6">
        <v>1.323025661568545</v>
      </c>
      <c r="M79" s="7">
        <v>1.277244370059327</v>
      </c>
    </row>
    <row r="80" spans="1:13" hidden="1" x14ac:dyDescent="0.25">
      <c r="A80" s="5">
        <v>67.06</v>
      </c>
      <c r="B80" s="6">
        <v>4.7209570443136606</v>
      </c>
      <c r="C80" s="6">
        <v>3.9024790590233711</v>
      </c>
      <c r="D80" s="6">
        <v>3.2382838060704811</v>
      </c>
      <c r="E80" s="6">
        <v>2.7080960600652539</v>
      </c>
      <c r="F80" s="6">
        <v>2.2921919364926762</v>
      </c>
      <c r="G80" s="6">
        <v>1.97170206288913</v>
      </c>
      <c r="H80" s="6">
        <v>1.7288992671776791</v>
      </c>
      <c r="I80" s="6">
        <v>1.5474575538940569</v>
      </c>
      <c r="J80" s="6">
        <v>1.4750846050540709</v>
      </c>
      <c r="K80" s="6">
        <v>1.4126778208401529</v>
      </c>
      <c r="L80" s="6">
        <v>1.358685538672614</v>
      </c>
      <c r="M80" s="7">
        <v>1.311680041022423</v>
      </c>
    </row>
    <row r="81" spans="1:13" hidden="1" x14ac:dyDescent="0.25">
      <c r="A81" s="5">
        <v>72.52</v>
      </c>
      <c r="B81" s="6">
        <v>4.9985364739698133</v>
      </c>
      <c r="C81" s="6">
        <v>4.1236139283629214</v>
      </c>
      <c r="D81" s="6">
        <v>3.4105073573546618</v>
      </c>
      <c r="E81" s="6">
        <v>2.839471828874427</v>
      </c>
      <c r="F81" s="6">
        <v>2.390701368964065</v>
      </c>
      <c r="G81" s="6">
        <v>2.0448553561576759</v>
      </c>
      <c r="H81" s="6">
        <v>1.783507547042497</v>
      </c>
      <c r="I81" s="6">
        <v>1.5895136963623631</v>
      </c>
      <c r="J81" s="6">
        <v>1.5128411129556261</v>
      </c>
      <c r="K81" s="6">
        <v>1.4473053692229101</v>
      </c>
      <c r="L81" s="6">
        <v>1.391244556898068</v>
      </c>
      <c r="M81" s="7">
        <v>1.343121305814815</v>
      </c>
    </row>
    <row r="82" spans="1:13" hidden="1" x14ac:dyDescent="0.25">
      <c r="A82" s="5">
        <v>73.039999999999992</v>
      </c>
      <c r="B82" s="6">
        <v>5.0325148716220687</v>
      </c>
      <c r="C82" s="6">
        <v>4.1504806764341664</v>
      </c>
      <c r="D82" s="6">
        <v>3.4314477435354118</v>
      </c>
      <c r="E82" s="6">
        <v>2.8555644521136032</v>
      </c>
      <c r="F82" s="6">
        <v>2.4029120751608319</v>
      </c>
      <c r="G82" s="6">
        <v>2.0540393597761541</v>
      </c>
      <c r="H82" s="6">
        <v>1.7904148836347691</v>
      </c>
      <c r="I82" s="6">
        <v>1.594795451349416</v>
      </c>
      <c r="J82" s="6">
        <v>1.517524915918733</v>
      </c>
      <c r="K82" s="6">
        <v>1.451519452546137</v>
      </c>
      <c r="L82" s="6">
        <v>1.3951062513200241</v>
      </c>
      <c r="M82" s="7">
        <v>1.346737274714364</v>
      </c>
    </row>
    <row r="83" spans="1:13" hidden="1" x14ac:dyDescent="0.25">
      <c r="A83" s="5">
        <v>79.02</v>
      </c>
      <c r="B83" s="6">
        <v>5.4232664446230077</v>
      </c>
      <c r="C83" s="6">
        <v>4.459448279253488</v>
      </c>
      <c r="D83" s="6">
        <v>3.6722621846140342</v>
      </c>
      <c r="E83" s="6">
        <v>3.0406296193641258</v>
      </c>
      <c r="F83" s="6">
        <v>2.543335196423651</v>
      </c>
      <c r="G83" s="6">
        <v>2.1596554013886502</v>
      </c>
      <c r="H83" s="6">
        <v>1.869849254445896</v>
      </c>
      <c r="I83" s="6">
        <v>1.6555356337005289</v>
      </c>
      <c r="J83" s="6">
        <v>1.571388649994458</v>
      </c>
      <c r="K83" s="6">
        <v>1.499981410763257</v>
      </c>
      <c r="L83" s="6">
        <v>1.4395157371725189</v>
      </c>
      <c r="M83" s="7">
        <v>1.3883209170591719</v>
      </c>
    </row>
    <row r="84" spans="1:13" hidden="1" x14ac:dyDescent="0.25">
      <c r="A84" s="8">
        <v>85</v>
      </c>
      <c r="B84" s="9">
        <v>5.8140180176239484</v>
      </c>
      <c r="C84" s="9">
        <v>4.7684158820728104</v>
      </c>
      <c r="D84" s="9">
        <v>3.9130766256926561</v>
      </c>
      <c r="E84" s="9">
        <v>3.2256947866146479</v>
      </c>
      <c r="F84" s="9">
        <v>2.6837583176864701</v>
      </c>
      <c r="G84" s="9">
        <v>2.2652714430011458</v>
      </c>
      <c r="H84" s="9">
        <v>1.949283625257022</v>
      </c>
      <c r="I84" s="9">
        <v>1.716275816051642</v>
      </c>
      <c r="J84" s="9">
        <v>1.625252384070184</v>
      </c>
      <c r="K84" s="9">
        <v>1.5484433689803769</v>
      </c>
      <c r="L84" s="9">
        <v>1.4839252230250131</v>
      </c>
      <c r="M84" s="10">
        <v>1.4299045594039801</v>
      </c>
    </row>
    <row r="85" spans="1:13" hidden="1" x14ac:dyDescent="0.25"/>
    <row r="86" spans="1:13" ht="31.5" hidden="1" x14ac:dyDescent="0.5">
      <c r="A86" s="1" t="s">
        <v>15</v>
      </c>
      <c r="B86" s="1"/>
    </row>
    <row r="87" spans="1:13" hidden="1" x14ac:dyDescent="0.25">
      <c r="A87" s="2"/>
      <c r="B87" s="18" t="s">
        <v>16</v>
      </c>
    </row>
    <row r="88" spans="1:13" hidden="1" x14ac:dyDescent="0.25">
      <c r="A88" s="19" t="s">
        <v>17</v>
      </c>
      <c r="B88" s="20">
        <v>14</v>
      </c>
    </row>
    <row r="89" spans="1:13" hidden="1" x14ac:dyDescent="0.25">
      <c r="A89" s="5">
        <v>55.1</v>
      </c>
      <c r="B89" s="7">
        <v>3.291632011654486E-3</v>
      </c>
    </row>
    <row r="90" spans="1:13" hidden="1" x14ac:dyDescent="0.25">
      <c r="A90" s="5">
        <v>61.079999999999991</v>
      </c>
      <c r="B90" s="7">
        <v>3.83520662074329E-3</v>
      </c>
    </row>
    <row r="91" spans="1:13" hidden="1" x14ac:dyDescent="0.25">
      <c r="A91" s="5">
        <v>67.06</v>
      </c>
      <c r="B91" s="7">
        <v>4.3868778902161412E-3</v>
      </c>
    </row>
    <row r="92" spans="1:13" hidden="1" x14ac:dyDescent="0.25">
      <c r="A92" s="5">
        <v>72.52</v>
      </c>
      <c r="B92" s="7">
        <v>4.8905777449522181E-3</v>
      </c>
    </row>
    <row r="93" spans="1:13" hidden="1" x14ac:dyDescent="0.25">
      <c r="A93" s="5">
        <v>73.039999999999992</v>
      </c>
      <c r="B93" s="7">
        <v>4.9449589818007901E-3</v>
      </c>
    </row>
    <row r="94" spans="1:13" hidden="1" x14ac:dyDescent="0.25">
      <c r="A94" s="5">
        <v>79.02</v>
      </c>
      <c r="B94" s="7">
        <v>5.5703432055593518E-3</v>
      </c>
    </row>
    <row r="95" spans="1:13" hidden="1" x14ac:dyDescent="0.25">
      <c r="A95" s="8">
        <v>85</v>
      </c>
      <c r="B95" s="10">
        <v>6.1957274293179144E-3</v>
      </c>
    </row>
    <row r="96" spans="1:13" hidden="1" x14ac:dyDescent="0.25"/>
    <row r="97" spans="1:5" ht="31.5" hidden="1" x14ac:dyDescent="0.5">
      <c r="A97" s="1" t="s">
        <v>18</v>
      </c>
      <c r="B97" s="1"/>
    </row>
    <row r="98" spans="1:5" hidden="1" x14ac:dyDescent="0.25">
      <c r="A98" s="2"/>
      <c r="B98" s="18" t="s">
        <v>16</v>
      </c>
    </row>
    <row r="99" spans="1:5" hidden="1" x14ac:dyDescent="0.25">
      <c r="A99" s="19" t="s">
        <v>17</v>
      </c>
      <c r="B99" s="20">
        <v>14</v>
      </c>
    </row>
    <row r="100" spans="1:5" hidden="1" x14ac:dyDescent="0.25">
      <c r="A100" s="5">
        <v>55.1</v>
      </c>
      <c r="B100" s="21">
        <v>7.0026376690996101E-5</v>
      </c>
    </row>
    <row r="101" spans="1:5" hidden="1" x14ac:dyDescent="0.25">
      <c r="A101" s="5">
        <v>61.079999999999991</v>
      </c>
      <c r="B101" s="21">
        <v>7.6045822522621486E-5</v>
      </c>
    </row>
    <row r="102" spans="1:5" hidden="1" x14ac:dyDescent="0.25">
      <c r="A102" s="5">
        <v>67.06</v>
      </c>
      <c r="B102" s="21">
        <v>8.1416416222391603E-5</v>
      </c>
    </row>
    <row r="103" spans="1:5" hidden="1" x14ac:dyDescent="0.25">
      <c r="A103" s="5">
        <v>72.52</v>
      </c>
      <c r="B103" s="21">
        <v>8.6320001774355497E-5</v>
      </c>
    </row>
    <row r="104" spans="1:5" hidden="1" x14ac:dyDescent="0.25">
      <c r="A104" s="5">
        <v>73.039999999999992</v>
      </c>
      <c r="B104" s="21">
        <v>8.6909346690945853E-5</v>
      </c>
    </row>
    <row r="105" spans="1:5" hidden="1" x14ac:dyDescent="0.25">
      <c r="A105" s="5">
        <v>79.02</v>
      </c>
      <c r="B105" s="21">
        <v>9.3686813231735219E-5</v>
      </c>
    </row>
    <row r="106" spans="1:5" hidden="1" x14ac:dyDescent="0.25">
      <c r="A106" s="8">
        <v>85</v>
      </c>
      <c r="B106" s="22">
        <v>1.0046427977252439E-4</v>
      </c>
    </row>
    <row r="107" spans="1:5" hidden="1" x14ac:dyDescent="0.25"/>
    <row r="108" spans="1:5" ht="28.9" customHeight="1" x14ac:dyDescent="0.5">
      <c r="A108" s="1" t="s">
        <v>19</v>
      </c>
      <c r="B108" s="1"/>
    </row>
    <row r="109" spans="1:5" x14ac:dyDescent="0.25">
      <c r="A109" s="23"/>
      <c r="B109" s="24" t="s">
        <v>20</v>
      </c>
      <c r="C109" s="24"/>
      <c r="D109" s="24" t="s">
        <v>21</v>
      </c>
      <c r="E109" s="25"/>
    </row>
    <row r="110" spans="1:5" x14ac:dyDescent="0.25">
      <c r="A110" s="5" t="s">
        <v>22</v>
      </c>
      <c r="B110" s="26">
        <f ca="1">1000 * (FORECAST( B29, OFFSET(B89:B95,MATCH(B29,A89:A95,1)-1,0,2), OFFSET(A89:A95,MATCH(B29,A89:A95,1)-1,0,2) ))*B28</f>
        <v>3.4723101989160745</v>
      </c>
      <c r="C110" s="26" t="s">
        <v>23</v>
      </c>
      <c r="D110" s="26">
        <f ca="1">1000 * FORECAST( B29, OFFSET(B89:B95,MATCH(B29,A89:A95,1)-1,0,2), OFFSET(A89:A95,MATCH(B29,A89:A95,1)-1,0,2) )*B28 / 453592</f>
        <v>7.655139858983568E-6</v>
      </c>
      <c r="E110" s="21" t="s">
        <v>24</v>
      </c>
    </row>
    <row r="111" spans="1:5" x14ac:dyDescent="0.25">
      <c r="A111" s="5" t="s">
        <v>25</v>
      </c>
      <c r="B111" s="26">
        <f ca="1">(FORECAST( B29, OFFSET(B67:B73,MATCH(B29,A67:A73,1)-1,0,2), OFFSET(A67:A73,MATCH(B29,A67:A73,1)-1,0,2) ))*B28 / 60</f>
        <v>17.228021309740964</v>
      </c>
      <c r="C111" s="26" t="s">
        <v>26</v>
      </c>
      <c r="D111" s="26">
        <f ca="1">(FORECAST( B29, OFFSET(B67:B73,MATCH(B29,A67:A73,1)-1,0,2), OFFSET(A67:A73,MATCH(B29,A67:A73,1)-1,0,2) ))*B28 * 0.00220462 / 60</f>
        <v>3.798124033988113E-2</v>
      </c>
      <c r="E111" s="21" t="s">
        <v>27</v>
      </c>
    </row>
    <row r="112" spans="1:5" x14ac:dyDescent="0.25">
      <c r="A112" s="5" t="s">
        <v>28</v>
      </c>
      <c r="B112" s="26">
        <f ca="1">(FORECAST( B29, OFFSET(B45:B51,MATCH(B29,A45:A51,1)-1,0,2), OFFSET(A45:A51,MATCH(B29,A45:A51,1)-1,0,2) ))*B28 / 60</f>
        <v>30.133696717195694</v>
      </c>
      <c r="C112" s="26" t="s">
        <v>26</v>
      </c>
      <c r="D112" s="26">
        <f ca="1">(FORECAST( B29, OFFSET(B45:B51,MATCH(B29,A45:A51,1)-1,0,2), OFFSET(A45:A51,MATCH(B29,A45:A51,1)-1,0,2) ))*B28 * 0.00220462 / 60</f>
        <v>6.6433350456663973E-2</v>
      </c>
      <c r="E112" s="21" t="s">
        <v>27</v>
      </c>
    </row>
    <row r="113" spans="1:13" x14ac:dyDescent="0.25">
      <c r="A113" s="8" t="s">
        <v>29</v>
      </c>
      <c r="B113" s="27">
        <f ca="1">FORECAST( B29, OFFSET(B100:B106,MATCH(B29,A100:A106,1)-1,0,2), OFFSET(A100:A106,MATCH(B29,A100:A106,1)-1,0,2) )</f>
        <v>8.6320001774355484E-5</v>
      </c>
      <c r="C113" s="27" t="s">
        <v>30</v>
      </c>
      <c r="D113" s="27">
        <f ca="1">FORECAST( B29, OFFSET(B100:B106,MATCH(B29,A100:A106,1)-1,0,2), OFFSET(A100:A106,MATCH(B29,A100:A106,1)-1,0,2) )</f>
        <v>8.6320001774355484E-5</v>
      </c>
      <c r="E113" s="22" t="s">
        <v>30</v>
      </c>
    </row>
    <row r="116" spans="1:13" ht="31.5" hidden="1" x14ac:dyDescent="0.5">
      <c r="A116" s="1" t="s">
        <v>31</v>
      </c>
      <c r="B116" s="1"/>
    </row>
    <row r="117" spans="1:13" hidden="1" x14ac:dyDescent="0.25">
      <c r="A117" s="2"/>
      <c r="B117" s="28" t="s">
        <v>16</v>
      </c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18"/>
    </row>
    <row r="118" spans="1:13" hidden="1" x14ac:dyDescent="0.25">
      <c r="A118" s="19" t="s">
        <v>17</v>
      </c>
      <c r="B118" s="29">
        <v>6</v>
      </c>
      <c r="C118" s="29">
        <v>7</v>
      </c>
      <c r="D118" s="29">
        <v>8</v>
      </c>
      <c r="E118" s="29">
        <v>9</v>
      </c>
      <c r="F118" s="29">
        <v>10</v>
      </c>
      <c r="G118" s="29">
        <v>11</v>
      </c>
      <c r="H118" s="29">
        <v>12</v>
      </c>
      <c r="I118" s="29">
        <v>13</v>
      </c>
      <c r="J118" s="29">
        <v>13.5</v>
      </c>
      <c r="K118" s="29">
        <v>14</v>
      </c>
      <c r="L118" s="29">
        <v>14.5</v>
      </c>
      <c r="M118" s="20">
        <v>15</v>
      </c>
    </row>
    <row r="119" spans="1:13" hidden="1" x14ac:dyDescent="0.25">
      <c r="A119" s="5">
        <v>55.1</v>
      </c>
      <c r="B119" s="26">
        <v>4.1488807322693741</v>
      </c>
      <c r="C119" s="26">
        <v>3.3569356027758261</v>
      </c>
      <c r="D119" s="26">
        <v>2.73609239689043</v>
      </c>
      <c r="E119" s="26">
        <v>2.2577056335512</v>
      </c>
      <c r="F119" s="26">
        <v>1.8957591625778529</v>
      </c>
      <c r="G119" s="26">
        <v>1.626866164671791</v>
      </c>
      <c r="H119" s="26">
        <v>1.430269151416131</v>
      </c>
      <c r="I119" s="26">
        <v>1.2878399652756809</v>
      </c>
      <c r="J119" s="26">
        <v>1.2319922158068839</v>
      </c>
      <c r="K119" s="26">
        <v>1.184079779596964</v>
      </c>
      <c r="L119" s="26">
        <v>1.1425761362644919</v>
      </c>
      <c r="M119" s="21">
        <v>1.1061190986081779</v>
      </c>
    </row>
    <row r="120" spans="1:13" hidden="1" x14ac:dyDescent="0.25">
      <c r="A120" s="5">
        <v>61.079999999999991</v>
      </c>
      <c r="B120" s="26">
        <v>4.3914412065058688</v>
      </c>
      <c r="C120" s="26">
        <v>3.5440102467903078</v>
      </c>
      <c r="D120" s="26">
        <v>2.8771936304155621</v>
      </c>
      <c r="E120" s="26">
        <v>2.3615234035236652</v>
      </c>
      <c r="F120" s="26">
        <v>1.970160943138358</v>
      </c>
      <c r="G120" s="26">
        <v>1.6788969571650669</v>
      </c>
      <c r="H120" s="26">
        <v>1.466151484390934</v>
      </c>
      <c r="I120" s="26">
        <v>1.3129738944847911</v>
      </c>
      <c r="J120" s="26">
        <v>1.2535199412916971</v>
      </c>
      <c r="K120" s="26">
        <v>1.2030428879971831</v>
      </c>
      <c r="L120" s="26">
        <v>1.159913405120323</v>
      </c>
      <c r="M120" s="21">
        <v>1.1226664963603319</v>
      </c>
    </row>
    <row r="121" spans="1:13" hidden="1" x14ac:dyDescent="0.25">
      <c r="A121" s="5">
        <v>67.06</v>
      </c>
      <c r="B121" s="26">
        <v>4.6583277787384274</v>
      </c>
      <c r="C121" s="26">
        <v>3.7517396030313259</v>
      </c>
      <c r="D121" s="26">
        <v>3.0355785040622991</v>
      </c>
      <c r="E121" s="26">
        <v>2.4795540551774038</v>
      </c>
      <c r="F121" s="26">
        <v>2.0560051606044061</v>
      </c>
      <c r="G121" s="26">
        <v>1.7399000554527551</v>
      </c>
      <c r="H121" s="26">
        <v>1.508836305713618</v>
      </c>
      <c r="I121" s="26">
        <v>1.3430408082598491</v>
      </c>
      <c r="J121" s="26">
        <v>1.279158517075718</v>
      </c>
      <c r="K121" s="26">
        <v>1.225369790846019</v>
      </c>
      <c r="L121" s="26">
        <v>1.179942490990332</v>
      </c>
      <c r="M121" s="21">
        <v>1.141308812108371</v>
      </c>
    </row>
    <row r="122" spans="1:13" hidden="1" x14ac:dyDescent="0.25">
      <c r="A122" s="5">
        <v>72.52</v>
      </c>
      <c r="B122" s="26">
        <v>4.902006822950761</v>
      </c>
      <c r="C122" s="26">
        <v>3.9414055369905139</v>
      </c>
      <c r="D122" s="26">
        <v>3.1801907800006228</v>
      </c>
      <c r="E122" s="26">
        <v>2.5873211719047311</v>
      </c>
      <c r="F122" s="26">
        <v>2.1343846635081891</v>
      </c>
      <c r="G122" s="26">
        <v>1.795598536498036</v>
      </c>
      <c r="H122" s="26">
        <v>1.547809403443025</v>
      </c>
      <c r="I122" s="26">
        <v>1.3704932077935981</v>
      </c>
      <c r="J122" s="26">
        <v>1.3025676514872151</v>
      </c>
      <c r="K122" s="26">
        <v>1.245755223881913</v>
      </c>
      <c r="L122" s="26">
        <v>1.198229917219471</v>
      </c>
      <c r="M122" s="21">
        <v>1.158330056921798</v>
      </c>
    </row>
    <row r="123" spans="1:13" hidden="1" x14ac:dyDescent="0.25">
      <c r="A123" s="5">
        <v>73.039999999999992</v>
      </c>
      <c r="B123" s="26">
        <v>4.9301470667369216</v>
      </c>
      <c r="C123" s="26">
        <v>3.9637018255607099</v>
      </c>
      <c r="D123" s="26">
        <v>3.197549948396921</v>
      </c>
      <c r="E123" s="26">
        <v>2.6005785357956359</v>
      </c>
      <c r="F123" s="26">
        <v>2.1443040191886431</v>
      </c>
      <c r="G123" s="26">
        <v>1.802872160889418</v>
      </c>
      <c r="H123" s="26">
        <v>1.553058054093152</v>
      </c>
      <c r="I123" s="26">
        <v>1.374266122876721</v>
      </c>
      <c r="J123" s="26">
        <v>1.305786313297941</v>
      </c>
      <c r="K123" s="26">
        <v>1.2485301221987211</v>
      </c>
      <c r="L123" s="26">
        <v>1.2006626018991411</v>
      </c>
      <c r="M123" s="21">
        <v>1.160513137899418</v>
      </c>
    </row>
    <row r="124" spans="1:13" hidden="1" x14ac:dyDescent="0.25">
      <c r="A124" s="5">
        <v>79.02</v>
      </c>
      <c r="B124" s="26">
        <v>5.2537598702777766</v>
      </c>
      <c r="C124" s="26">
        <v>4.2201091441179566</v>
      </c>
      <c r="D124" s="26">
        <v>3.3971803849543449</v>
      </c>
      <c r="E124" s="26">
        <v>2.753038220541046</v>
      </c>
      <c r="F124" s="26">
        <v>2.2583766095138702</v>
      </c>
      <c r="G124" s="26">
        <v>1.886518841390318</v>
      </c>
      <c r="H124" s="26">
        <v>1.613417536569604</v>
      </c>
      <c r="I124" s="26">
        <v>1.4176546463326289</v>
      </c>
      <c r="J124" s="26">
        <v>1.342800924121299</v>
      </c>
      <c r="K124" s="26">
        <v>1.2804414528420121</v>
      </c>
      <c r="L124" s="26">
        <v>1.228638475715355</v>
      </c>
      <c r="M124" s="21">
        <v>1.185618569142044</v>
      </c>
    </row>
    <row r="125" spans="1:13" hidden="1" x14ac:dyDescent="0.25">
      <c r="A125" s="8">
        <v>85</v>
      </c>
      <c r="B125" s="27">
        <v>5.5773726738186333</v>
      </c>
      <c r="C125" s="27">
        <v>4.4765164626752041</v>
      </c>
      <c r="D125" s="27">
        <v>3.5968108215117689</v>
      </c>
      <c r="E125" s="27">
        <v>2.905497905286456</v>
      </c>
      <c r="F125" s="27">
        <v>2.3724491998390969</v>
      </c>
      <c r="G125" s="27">
        <v>1.970165521891218</v>
      </c>
      <c r="H125" s="27">
        <v>1.673777019046057</v>
      </c>
      <c r="I125" s="27">
        <v>1.461043169788538</v>
      </c>
      <c r="J125" s="27">
        <v>1.3798155349446559</v>
      </c>
      <c r="K125" s="27">
        <v>1.312352783485303</v>
      </c>
      <c r="L125" s="27">
        <v>1.256614349531568</v>
      </c>
      <c r="M125" s="22">
        <v>1.21072400038467</v>
      </c>
    </row>
    <row r="126" spans="1:13" hidden="1" x14ac:dyDescent="0.25"/>
    <row r="127" spans="1:13" ht="28.9" customHeight="1" x14ac:dyDescent="0.5">
      <c r="A127" s="1" t="s">
        <v>47</v>
      </c>
      <c r="B127" s="1"/>
    </row>
    <row r="128" spans="1:13" x14ac:dyDescent="0.25">
      <c r="A128" s="23" t="s">
        <v>16</v>
      </c>
      <c r="B128" s="25" t="s">
        <v>33</v>
      </c>
    </row>
    <row r="129" spans="1:2" x14ac:dyDescent="0.25">
      <c r="A129" s="5">
        <v>6</v>
      </c>
      <c r="B129" s="21">
        <f ca="1">(FORECAST( 72.52, OFFSET(B119:B125,MATCH(72.52,A119:A125,1)-1,0,2), OFFSET(A119:A125,MATCH(72.52,A119:A125,1)-1,0,2) )) / 1000</f>
        <v>4.90200682295076E-3</v>
      </c>
    </row>
    <row r="130" spans="1:2" x14ac:dyDescent="0.25">
      <c r="A130" s="5">
        <v>7</v>
      </c>
      <c r="B130" s="21">
        <f ca="1">(FORECAST( 72.52, OFFSET(C119:C125,MATCH(72.52,A119:A125,1)-1,0,2), OFFSET(A119:A125,MATCH(72.52,A119:A125,1)-1,0,2) )) / 1000</f>
        <v>3.9414055369905131E-3</v>
      </c>
    </row>
    <row r="131" spans="1:2" x14ac:dyDescent="0.25">
      <c r="A131" s="5">
        <v>8</v>
      </c>
      <c r="B131" s="21">
        <f ca="1">(FORECAST( 72.52, OFFSET(D119:D125,MATCH(72.52,A119:A125,1)-1,0,2), OFFSET(A119:A125,MATCH(72.52,A119:A125,1)-1,0,2) )) / 1000</f>
        <v>3.180190780000623E-3</v>
      </c>
    </row>
    <row r="132" spans="1:2" x14ac:dyDescent="0.25">
      <c r="A132" s="5">
        <v>9</v>
      </c>
      <c r="B132" s="21">
        <f ca="1">(FORECAST( 72.52, OFFSET(E119:E125,MATCH(72.52,A119:A125,1)-1,0,2), OFFSET(A119:A125,MATCH(72.52,A119:A125,1)-1,0,2) )) / 1000</f>
        <v>2.587321171904731E-3</v>
      </c>
    </row>
    <row r="133" spans="1:2" x14ac:dyDescent="0.25">
      <c r="A133" s="5">
        <v>10</v>
      </c>
      <c r="B133" s="21">
        <f ca="1">(FORECAST( 72.52, OFFSET(F119:F125,MATCH(72.52,A119:A125,1)-1,0,2), OFFSET(A119:A125,MATCH(72.52,A119:A125,1)-1,0,2) )) / 1000</f>
        <v>2.1343846635081885E-3</v>
      </c>
    </row>
    <row r="134" spans="1:2" x14ac:dyDescent="0.25">
      <c r="A134" s="5">
        <v>11</v>
      </c>
      <c r="B134" s="21">
        <f ca="1">(FORECAST( 72.52, OFFSET(G119:G125,MATCH(72.52,A119:A125,1)-1,0,2), OFFSET(A119:A125,MATCH(72.52,A119:A125,1)-1,0,2) )) / 1000</f>
        <v>1.7955985364980361E-3</v>
      </c>
    </row>
    <row r="135" spans="1:2" x14ac:dyDescent="0.25">
      <c r="A135" s="5">
        <v>12</v>
      </c>
      <c r="B135" s="21">
        <f ca="1">(FORECAST( 72.52, OFFSET(H119:H125,MATCH(72.52,A119:A125,1)-1,0,2), OFFSET(A119:A125,MATCH(72.52,A119:A125,1)-1,0,2) )) / 1000</f>
        <v>1.5478094034430247E-3</v>
      </c>
    </row>
    <row r="136" spans="1:2" x14ac:dyDescent="0.25">
      <c r="A136" s="5">
        <v>13</v>
      </c>
      <c r="B136" s="21">
        <f ca="1">(FORECAST( 72.52, OFFSET(I119:I125,MATCH(72.52,A119:A125,1)-1,0,2), OFFSET(A119:A125,MATCH(72.52,A119:A125,1)-1,0,2) )) / 1000</f>
        <v>1.3704932077935978E-3</v>
      </c>
    </row>
    <row r="137" spans="1:2" x14ac:dyDescent="0.25">
      <c r="A137" s="5">
        <v>13.5</v>
      </c>
      <c r="B137" s="21">
        <f ca="1">(FORECAST( 72.52, OFFSET(J119:J125,MATCH(72.52,A119:A125,1)-1,0,2), OFFSET(A119:A125,MATCH(72.52,A119:A125,1)-1,0,2) )) / 1000</f>
        <v>1.302567651487215E-3</v>
      </c>
    </row>
    <row r="138" spans="1:2" x14ac:dyDescent="0.25">
      <c r="A138" s="5">
        <v>14</v>
      </c>
      <c r="B138" s="21">
        <f ca="1">(FORECAST( 72.52, OFFSET(K119:K125,MATCH(72.52,A119:A125,1)-1,0,2), OFFSET(A119:A125,MATCH(72.52,A119:A125,1)-1,0,2) )) / 1000</f>
        <v>1.2457552238819129E-3</v>
      </c>
    </row>
    <row r="139" spans="1:2" x14ac:dyDescent="0.25">
      <c r="A139" s="5">
        <v>14.5</v>
      </c>
      <c r="B139" s="21">
        <f ca="1">(FORECAST( 72.52, OFFSET(L119:L125,MATCH(72.52,A119:A125,1)-1,0,2), OFFSET(A119:A125,MATCH(72.52,A119:A125,1)-1,0,2) )) / 1000</f>
        <v>1.198229917219471E-3</v>
      </c>
    </row>
    <row r="140" spans="1:2" x14ac:dyDescent="0.25">
      <c r="A140" s="8">
        <v>15</v>
      </c>
      <c r="B140" s="22">
        <f ca="1">(FORECAST( 72.52, OFFSET(M119:M125,MATCH(72.52,A119:A125,1)-1,0,2), OFFSET(A119:A125,MATCH(72.52,A119:A125,1)-1,0,2) )) / 1000</f>
        <v>1.1583300569217982E-3</v>
      </c>
    </row>
    <row r="142" spans="1:2" x14ac:dyDescent="0.25">
      <c r="A142" t="s">
        <v>46</v>
      </c>
    </row>
    <row r="144" spans="1:2" ht="28.9" customHeight="1" x14ac:dyDescent="0.5">
      <c r="A144" s="1" t="s">
        <v>48</v>
      </c>
      <c r="B144" s="1"/>
    </row>
    <row r="145" spans="1:2" x14ac:dyDescent="0.25">
      <c r="A145" s="23" t="s">
        <v>17</v>
      </c>
      <c r="B145" s="25" t="s">
        <v>35</v>
      </c>
    </row>
    <row r="146" spans="1:2" x14ac:dyDescent="0.25">
      <c r="A146" s="5">
        <v>55.1</v>
      </c>
      <c r="B146" s="7">
        <v>1</v>
      </c>
    </row>
    <row r="147" spans="1:2" x14ac:dyDescent="0.25">
      <c r="A147" s="5">
        <v>61.08</v>
      </c>
      <c r="B147" s="7">
        <v>1</v>
      </c>
    </row>
    <row r="148" spans="1:2" x14ac:dyDescent="0.25">
      <c r="A148" s="5">
        <v>67.06</v>
      </c>
      <c r="B148" s="7">
        <v>1</v>
      </c>
    </row>
    <row r="149" spans="1:2" x14ac:dyDescent="0.25">
      <c r="A149" s="5">
        <v>72.52</v>
      </c>
      <c r="B149" s="7">
        <v>1</v>
      </c>
    </row>
    <row r="150" spans="1:2" x14ac:dyDescent="0.25">
      <c r="A150" s="5">
        <v>73.039999999999992</v>
      </c>
      <c r="B150" s="7">
        <v>1</v>
      </c>
    </row>
    <row r="151" spans="1:2" x14ac:dyDescent="0.25">
      <c r="A151" s="5">
        <v>79.02</v>
      </c>
      <c r="B151" s="7">
        <v>1</v>
      </c>
    </row>
    <row r="152" spans="1:2" x14ac:dyDescent="0.25">
      <c r="A152" s="8">
        <v>85</v>
      </c>
      <c r="B152" s="10">
        <v>1</v>
      </c>
    </row>
    <row r="154" spans="1:2" ht="28.9" customHeight="1" x14ac:dyDescent="0.5">
      <c r="A154" s="1" t="s">
        <v>49</v>
      </c>
      <c r="B154" s="1"/>
    </row>
    <row r="155" spans="1:2" x14ac:dyDescent="0.25">
      <c r="A155" s="23" t="s">
        <v>17</v>
      </c>
      <c r="B155" s="25" t="s">
        <v>35</v>
      </c>
    </row>
    <row r="156" spans="1:2" x14ac:dyDescent="0.25">
      <c r="A156" s="5">
        <v>55.1</v>
      </c>
      <c r="B156" s="7">
        <v>1</v>
      </c>
    </row>
    <row r="157" spans="1:2" x14ac:dyDescent="0.25">
      <c r="A157" s="5">
        <v>61.08</v>
      </c>
      <c r="B157" s="7">
        <v>1</v>
      </c>
    </row>
    <row r="158" spans="1:2" x14ac:dyDescent="0.25">
      <c r="A158" s="5">
        <v>67.06</v>
      </c>
      <c r="B158" s="7">
        <v>1</v>
      </c>
    </row>
    <row r="159" spans="1:2" x14ac:dyDescent="0.25">
      <c r="A159" s="5">
        <v>72.52</v>
      </c>
      <c r="B159" s="7">
        <v>1</v>
      </c>
    </row>
    <row r="160" spans="1:2" x14ac:dyDescent="0.25">
      <c r="A160" s="5">
        <v>73.039999999999992</v>
      </c>
      <c r="B160" s="7">
        <v>1</v>
      </c>
    </row>
    <row r="161" spans="1:2" x14ac:dyDescent="0.25">
      <c r="A161" s="5">
        <v>79.02</v>
      </c>
      <c r="B161" s="7">
        <v>1</v>
      </c>
    </row>
    <row r="162" spans="1:2" x14ac:dyDescent="0.25">
      <c r="A162" s="8">
        <v>85</v>
      </c>
      <c r="B162" s="10">
        <v>1</v>
      </c>
    </row>
    <row r="164" spans="1:2" ht="28.9" customHeight="1" x14ac:dyDescent="0.5">
      <c r="A164" s="1" t="s">
        <v>50</v>
      </c>
      <c r="B164" s="1"/>
    </row>
    <row r="165" spans="1:2" x14ac:dyDescent="0.25">
      <c r="A165" s="23" t="s">
        <v>17</v>
      </c>
      <c r="B165" s="25" t="s">
        <v>35</v>
      </c>
    </row>
    <row r="166" spans="1:2" x14ac:dyDescent="0.25">
      <c r="A166" s="5">
        <v>55.1</v>
      </c>
      <c r="B166" s="7">
        <v>1</v>
      </c>
    </row>
    <row r="167" spans="1:2" x14ac:dyDescent="0.25">
      <c r="A167" s="5">
        <v>61.08</v>
      </c>
      <c r="B167" s="7">
        <v>1</v>
      </c>
    </row>
    <row r="168" spans="1:2" x14ac:dyDescent="0.25">
      <c r="A168" s="5">
        <v>67.06</v>
      </c>
      <c r="B168" s="7">
        <v>1</v>
      </c>
    </row>
    <row r="169" spans="1:2" x14ac:dyDescent="0.25">
      <c r="A169" s="5">
        <v>72.52</v>
      </c>
      <c r="B169" s="7">
        <v>1</v>
      </c>
    </row>
    <row r="170" spans="1:2" x14ac:dyDescent="0.25">
      <c r="A170" s="5">
        <v>73.039999999999992</v>
      </c>
      <c r="B170" s="7">
        <v>1</v>
      </c>
    </row>
    <row r="171" spans="1:2" x14ac:dyDescent="0.25">
      <c r="A171" s="5">
        <v>79.02</v>
      </c>
      <c r="B171" s="7">
        <v>1</v>
      </c>
    </row>
    <row r="172" spans="1:2" x14ac:dyDescent="0.25">
      <c r="A172" s="8">
        <v>85</v>
      </c>
      <c r="B172" s="10">
        <v>1</v>
      </c>
    </row>
    <row r="174" spans="1:2" ht="28.9" customHeight="1" x14ac:dyDescent="0.5">
      <c r="A174" s="1" t="s">
        <v>51</v>
      </c>
      <c r="B174" s="1"/>
    </row>
    <row r="175" spans="1:2" x14ac:dyDescent="0.25">
      <c r="A175" s="23" t="s">
        <v>17</v>
      </c>
      <c r="B175" s="25" t="s">
        <v>35</v>
      </c>
    </row>
    <row r="176" spans="1:2" x14ac:dyDescent="0.25">
      <c r="A176" s="5">
        <v>55.1</v>
      </c>
      <c r="B176" s="7">
        <v>1</v>
      </c>
    </row>
    <row r="177" spans="1:2" x14ac:dyDescent="0.25">
      <c r="A177" s="5">
        <v>60.083333333333343</v>
      </c>
      <c r="B177" s="7">
        <v>1</v>
      </c>
    </row>
    <row r="178" spans="1:2" x14ac:dyDescent="0.25">
      <c r="A178" s="5">
        <v>65.066666666666663</v>
      </c>
      <c r="B178" s="7">
        <v>1</v>
      </c>
    </row>
    <row r="179" spans="1:2" x14ac:dyDescent="0.25">
      <c r="A179" s="5">
        <v>70.05</v>
      </c>
      <c r="B179" s="7">
        <v>1</v>
      </c>
    </row>
    <row r="180" spans="1:2" x14ac:dyDescent="0.25">
      <c r="A180" s="5">
        <v>72.52</v>
      </c>
      <c r="B180" s="7">
        <v>1</v>
      </c>
    </row>
    <row r="181" spans="1:2" x14ac:dyDescent="0.25">
      <c r="A181" s="5">
        <v>75.033333333333331</v>
      </c>
      <c r="B181" s="7">
        <v>1</v>
      </c>
    </row>
    <row r="182" spans="1:2" x14ac:dyDescent="0.25">
      <c r="A182" s="5">
        <v>80.016666666666666</v>
      </c>
      <c r="B182" s="7">
        <v>1</v>
      </c>
    </row>
    <row r="183" spans="1:2" x14ac:dyDescent="0.25">
      <c r="A183" s="8">
        <v>85</v>
      </c>
      <c r="B183" s="10">
        <v>1</v>
      </c>
    </row>
  </sheetData>
  <sheetProtection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SCT Stock 20...70psi</vt:lpstr>
      <vt:lpstr>SCT Stock 40...70psi</vt:lpstr>
      <vt:lpstr>SCT Stock 55.1...85psi</vt:lpstr>
      <vt:lpstr>SCT Return</vt:lpstr>
      <vt:lpstr>HP Tuners Stock 20...70psi</vt:lpstr>
      <vt:lpstr>HP Tuners Stock 40...70psi</vt:lpstr>
      <vt:lpstr>HP Tuners Stock 55.1...85psi</vt:lpstr>
      <vt:lpstr>HP Tuners Return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Richards</dc:creator>
  <cp:lastModifiedBy>Simon Richards</cp:lastModifiedBy>
  <dcterms:created xsi:type="dcterms:W3CDTF">2022-10-24T01:45:47Z</dcterms:created>
  <dcterms:modified xsi:type="dcterms:W3CDTF">2022-10-24T02:14:46Z</dcterms:modified>
</cp:coreProperties>
</file>